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Questa_cartella_di_lavoro"/>
  <mc:AlternateContent xmlns:mc="http://schemas.openxmlformats.org/markup-compatibility/2006">
    <mc:Choice Requires="x15">
      <x15ac:absPath xmlns:x15ac="http://schemas.microsoft.com/office/spreadsheetml/2010/11/ac" url="\\ZEUS\Gruppi\Presidio_Regolatorio_e_Tariffe\Idrico\Delibera 609_2021\Tool condomini\"/>
    </mc:Choice>
  </mc:AlternateContent>
  <xr:revisionPtr revIDLastSave="0" documentId="8_{B248891A-D07E-4207-AAAE-3667BC496F3A}" xr6:coauthVersionLast="47" xr6:coauthVersionMax="47" xr10:uidLastSave="{00000000-0000-0000-0000-000000000000}"/>
  <workbookProtection workbookAlgorithmName="SHA-512" workbookHashValue="REsuDEFv7lI3uej/fmPQOft8JXx60TusB2AppQQLg7kK0er+5k+WaAiMKh/+5zPWEbkyL0K7cFZd2T12JFFTSg==" workbookSaltValue="DqEZDcBXg3BOuaPLWGhUxA==" workbookSpinCount="100000" lockStructure="1"/>
  <bookViews>
    <workbookView xWindow="-120" yWindow="-120" windowWidth="29040" windowHeight="15840" activeTab="2" xr2:uid="{00000000-000D-0000-FFFF-FFFF00000000}"/>
  </bookViews>
  <sheets>
    <sheet name="DATI BOLLETTA" sheetId="2" r:id="rId1"/>
    <sheet name="UNITA E CONSUMI SOTTOUTENZE" sheetId="3" r:id="rId2"/>
    <sheet name="RIPARTIZIONE FINALE" sheetId="8" r:id="rId3"/>
    <sheet name="RIPARTIZ SOTTO-UTENZA_NOCONS" sheetId="12" state="hidden" r:id="rId4"/>
    <sheet name="RIPARTIZ SOTTO-UTENZA_dettagl" sheetId="5" state="hidden" r:id="rId5"/>
    <sheet name="Articolazione tariffaria" sheetId="7" state="hidden" r:id="rId6"/>
    <sheet name="DB Articolazione" sheetId="4" state="hidden" r:id="rId7"/>
    <sheet name="TAB" sheetId="1" state="hidden" r:id="rId8"/>
  </sheets>
  <definedNames>
    <definedName name="_xlnm._FilterDatabase" localSheetId="7" hidden="1">TAB!$A$2:$E$2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6" i="7" l="1"/>
  <c r="AT7" i="4"/>
  <c r="AR7" i="4"/>
  <c r="AQ7" i="4"/>
  <c r="AJ7" i="4"/>
  <c r="AH7" i="4"/>
  <c r="AG7" i="4"/>
  <c r="AY7" i="4"/>
  <c r="AW7" i="4"/>
  <c r="AV7" i="4"/>
  <c r="AO7" i="4"/>
  <c r="AM7" i="4"/>
  <c r="AL7" i="4"/>
  <c r="AV28" i="4"/>
  <c r="AV27" i="4"/>
  <c r="AV26" i="4"/>
  <c r="AV23" i="4"/>
  <c r="AV22" i="4"/>
  <c r="AV21" i="4"/>
  <c r="AV16" i="4"/>
  <c r="AV11" i="4"/>
  <c r="AV10" i="4"/>
  <c r="AQ27" i="4"/>
  <c r="AQ26" i="4"/>
  <c r="AQ22" i="4"/>
  <c r="AQ21" i="4"/>
  <c r="AQ18" i="4"/>
  <c r="AQ17" i="4"/>
  <c r="AQ16" i="4"/>
  <c r="AQ13" i="4"/>
  <c r="AQ12" i="4"/>
  <c r="AQ11" i="4"/>
  <c r="AQ10" i="4"/>
  <c r="AR1" i="4"/>
  <c r="C17" i="7" l="1"/>
  <c r="AL28" i="4" l="1"/>
  <c r="AL27" i="4"/>
  <c r="AL26" i="4"/>
  <c r="AL23" i="4"/>
  <c r="AL22" i="4"/>
  <c r="AL21" i="4"/>
  <c r="AL16" i="4"/>
  <c r="AL11" i="4"/>
  <c r="AL10" i="4"/>
  <c r="AG27" i="4"/>
  <c r="AG26" i="4"/>
  <c r="AG22" i="4"/>
  <c r="AG21" i="4"/>
  <c r="AG18" i="4"/>
  <c r="AG17" i="4"/>
  <c r="AG16" i="4"/>
  <c r="AG13" i="4"/>
  <c r="AG12" i="4"/>
  <c r="AG11" i="4"/>
  <c r="AG10" i="4"/>
  <c r="AH1" i="4"/>
  <c r="AE59" i="4"/>
  <c r="Z59" i="4"/>
  <c r="AB28" i="4"/>
  <c r="AB27" i="4"/>
  <c r="W27" i="4"/>
  <c r="AB26" i="4"/>
  <c r="W26" i="4"/>
  <c r="AB23" i="4"/>
  <c r="AB22" i="4"/>
  <c r="W22" i="4"/>
  <c r="AB21" i="4"/>
  <c r="W21" i="4"/>
  <c r="W18" i="4"/>
  <c r="W17" i="4"/>
  <c r="AB16" i="4"/>
  <c r="W16" i="4"/>
  <c r="W13" i="4"/>
  <c r="W12" i="4"/>
  <c r="AB11" i="4"/>
  <c r="W11" i="4"/>
  <c r="AB10" i="4"/>
  <c r="W10" i="4"/>
  <c r="AE7" i="4"/>
  <c r="AC7" i="4"/>
  <c r="AB7" i="4"/>
  <c r="Z7" i="4"/>
  <c r="X7" i="4"/>
  <c r="W7" i="4"/>
  <c r="X1" i="4"/>
  <c r="U59" i="4" l="1"/>
  <c r="R28" i="4"/>
  <c r="R27" i="4"/>
  <c r="R26" i="4"/>
  <c r="R23" i="4"/>
  <c r="R22" i="4"/>
  <c r="R21" i="4"/>
  <c r="R16" i="4"/>
  <c r="R11" i="4"/>
  <c r="R10" i="4"/>
  <c r="U7" i="4"/>
  <c r="S7" i="4"/>
  <c r="R7" i="4"/>
  <c r="P59" i="4"/>
  <c r="M27" i="4"/>
  <c r="M26" i="4"/>
  <c r="M22" i="4"/>
  <c r="M21" i="4"/>
  <c r="M18" i="4"/>
  <c r="M17" i="4"/>
  <c r="M16" i="4"/>
  <c r="M13" i="4"/>
  <c r="M12" i="4"/>
  <c r="M11" i="4"/>
  <c r="M10" i="4"/>
  <c r="P7" i="4"/>
  <c r="N7" i="4"/>
  <c r="M7" i="4"/>
  <c r="N1" i="4"/>
  <c r="K59" i="4"/>
  <c r="F59" i="4"/>
  <c r="C27" i="4"/>
  <c r="C26" i="4"/>
  <c r="C22" i="4"/>
  <c r="C21" i="4"/>
  <c r="C18" i="4"/>
  <c r="C17" i="4"/>
  <c r="C16" i="4"/>
  <c r="C13" i="4"/>
  <c r="C12" i="4"/>
  <c r="C11" i="4"/>
  <c r="C10" i="4"/>
  <c r="F7" i="4"/>
  <c r="D7" i="4"/>
  <c r="C7" i="4"/>
  <c r="D1" i="4"/>
  <c r="B412" i="5" l="1"/>
  <c r="B413" i="5"/>
  <c r="B414" i="5"/>
  <c r="B415" i="5"/>
  <c r="B416" i="5"/>
  <c r="B417" i="5"/>
  <c r="B418" i="5"/>
  <c r="B419" i="5"/>
  <c r="B420" i="5"/>
  <c r="B411" i="5"/>
  <c r="B400" i="5"/>
  <c r="B401" i="5"/>
  <c r="B402" i="5"/>
  <c r="B403" i="5"/>
  <c r="B404" i="5"/>
  <c r="B405" i="5"/>
  <c r="B406" i="5"/>
  <c r="B407" i="5"/>
  <c r="B408" i="5"/>
  <c r="B399" i="5"/>
  <c r="B378" i="5"/>
  <c r="B379" i="5"/>
  <c r="B380" i="5"/>
  <c r="B381" i="5"/>
  <c r="B382" i="5"/>
  <c r="B383" i="5"/>
  <c r="B384" i="5"/>
  <c r="B385" i="5"/>
  <c r="B386" i="5"/>
  <c r="B387" i="5"/>
  <c r="B388" i="5"/>
  <c r="B389" i="5"/>
  <c r="B390" i="5"/>
  <c r="B391" i="5"/>
  <c r="B392" i="5"/>
  <c r="B393" i="5"/>
  <c r="B394" i="5"/>
  <c r="B395" i="5"/>
  <c r="B396" i="5"/>
  <c r="B377" i="5"/>
  <c r="B356" i="5"/>
  <c r="B357" i="5"/>
  <c r="B358" i="5"/>
  <c r="B359" i="5"/>
  <c r="B360" i="5"/>
  <c r="B361" i="5"/>
  <c r="B362" i="5"/>
  <c r="B363" i="5"/>
  <c r="B364" i="5"/>
  <c r="B365" i="5"/>
  <c r="B366" i="5"/>
  <c r="B367" i="5"/>
  <c r="B368" i="5"/>
  <c r="B369" i="5"/>
  <c r="B370" i="5"/>
  <c r="B371" i="5"/>
  <c r="B372" i="5"/>
  <c r="B373" i="5"/>
  <c r="B374" i="5"/>
  <c r="B355" i="5"/>
  <c r="B334" i="5"/>
  <c r="B335" i="5"/>
  <c r="B336" i="5"/>
  <c r="B337" i="5"/>
  <c r="B338" i="5"/>
  <c r="B339" i="5"/>
  <c r="B340" i="5"/>
  <c r="B341" i="5"/>
  <c r="B342" i="5"/>
  <c r="B343" i="5"/>
  <c r="B344" i="5"/>
  <c r="B345" i="5"/>
  <c r="B346" i="5"/>
  <c r="B347" i="5"/>
  <c r="B348" i="5"/>
  <c r="B349" i="5"/>
  <c r="B350" i="5"/>
  <c r="B351" i="5"/>
  <c r="B352" i="5"/>
  <c r="B333" i="5"/>
  <c r="B312" i="5"/>
  <c r="B313" i="5"/>
  <c r="B314" i="5"/>
  <c r="B315" i="5"/>
  <c r="B316" i="5"/>
  <c r="B317" i="5"/>
  <c r="B318" i="5"/>
  <c r="B319" i="5"/>
  <c r="B320" i="5"/>
  <c r="B321" i="5"/>
  <c r="B322" i="5"/>
  <c r="B323" i="5"/>
  <c r="B324" i="5"/>
  <c r="B325" i="5"/>
  <c r="B326" i="5"/>
  <c r="B327" i="5"/>
  <c r="B328" i="5"/>
  <c r="B329" i="5"/>
  <c r="B330" i="5"/>
  <c r="B311"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209"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107"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5" i="5"/>
  <c r="E439" i="3"/>
  <c r="F7" i="3"/>
  <c r="D6" i="5" l="1"/>
  <c r="E30" i="3" l="1"/>
  <c r="E5" i="3"/>
  <c r="C54" i="2" l="1"/>
  <c r="C23" i="2"/>
  <c r="E61" i="3"/>
  <c r="C34" i="2"/>
  <c r="B26" i="3"/>
  <c r="C13" i="3"/>
  <c r="C449" i="3" s="1"/>
  <c r="C12" i="3"/>
  <c r="C19" i="3" s="1"/>
  <c r="C11" i="3"/>
  <c r="C17" i="3" s="1"/>
  <c r="C15" i="3"/>
  <c r="C21" i="3" l="1"/>
  <c r="C39" i="2"/>
  <c r="B411" i="12"/>
  <c r="B399" i="12"/>
  <c r="B377" i="12"/>
  <c r="B5" i="12"/>
  <c r="H377" i="8"/>
  <c r="E6" i="8"/>
  <c r="B415" i="8"/>
  <c r="B416" i="8"/>
  <c r="B417" i="8"/>
  <c r="B418" i="8"/>
  <c r="B419" i="8"/>
  <c r="B420" i="8"/>
  <c r="B421" i="8"/>
  <c r="B422" i="8"/>
  <c r="B423" i="8"/>
  <c r="B414" i="8"/>
  <c r="B403" i="8"/>
  <c r="B404" i="8"/>
  <c r="B405" i="8"/>
  <c r="B406" i="8"/>
  <c r="B407" i="8"/>
  <c r="B408" i="8"/>
  <c r="B409" i="8"/>
  <c r="B410" i="8"/>
  <c r="B411" i="8"/>
  <c r="B402" i="8"/>
  <c r="B381" i="8"/>
  <c r="B382" i="8"/>
  <c r="B383" i="8"/>
  <c r="B384" i="8"/>
  <c r="B385" i="8"/>
  <c r="B386" i="8"/>
  <c r="B387" i="8"/>
  <c r="B388" i="8"/>
  <c r="B389" i="8"/>
  <c r="B390" i="8"/>
  <c r="B391" i="8"/>
  <c r="B392" i="8"/>
  <c r="B393" i="8"/>
  <c r="B394" i="8"/>
  <c r="B395" i="8"/>
  <c r="B396" i="8"/>
  <c r="B397" i="8"/>
  <c r="B398" i="8"/>
  <c r="B399" i="8"/>
  <c r="B380" i="8"/>
  <c r="B359" i="8"/>
  <c r="B360" i="8"/>
  <c r="B361" i="8"/>
  <c r="B362" i="8"/>
  <c r="B363" i="8"/>
  <c r="B364" i="8"/>
  <c r="B365" i="8"/>
  <c r="B366" i="8"/>
  <c r="B367" i="8"/>
  <c r="B368" i="8"/>
  <c r="B369" i="8"/>
  <c r="B370" i="8"/>
  <c r="B371" i="8"/>
  <c r="B372" i="8"/>
  <c r="B373" i="8"/>
  <c r="B374" i="8"/>
  <c r="B375" i="8"/>
  <c r="B376" i="8"/>
  <c r="B377" i="8"/>
  <c r="B358" i="8"/>
  <c r="B337" i="8"/>
  <c r="B338" i="8"/>
  <c r="B339" i="8"/>
  <c r="B340" i="8"/>
  <c r="B341" i="8"/>
  <c r="B342" i="8"/>
  <c r="B343" i="8"/>
  <c r="B344" i="8"/>
  <c r="B345" i="8"/>
  <c r="B346" i="8"/>
  <c r="B347" i="8"/>
  <c r="B348" i="8"/>
  <c r="B349" i="8"/>
  <c r="B350" i="8"/>
  <c r="B351" i="8"/>
  <c r="B352" i="8"/>
  <c r="B353" i="8"/>
  <c r="B354" i="8"/>
  <c r="B355" i="8"/>
  <c r="B336" i="8"/>
  <c r="B315" i="8"/>
  <c r="B316" i="8"/>
  <c r="B317" i="8"/>
  <c r="B318" i="8"/>
  <c r="B319" i="8"/>
  <c r="B320" i="8"/>
  <c r="B321" i="8"/>
  <c r="B322" i="8"/>
  <c r="B323" i="8"/>
  <c r="B324" i="8"/>
  <c r="B325" i="8"/>
  <c r="B326" i="8"/>
  <c r="B327" i="8"/>
  <c r="B328" i="8"/>
  <c r="B329" i="8"/>
  <c r="B330" i="8"/>
  <c r="B331" i="8"/>
  <c r="B332" i="8"/>
  <c r="B333" i="8"/>
  <c r="B314" i="8"/>
  <c r="B213" i="8"/>
  <c r="B214" i="8"/>
  <c r="B215" i="8"/>
  <c r="B216" i="8"/>
  <c r="B217" i="8"/>
  <c r="B218" i="8"/>
  <c r="B219" i="8"/>
  <c r="B220" i="8"/>
  <c r="B221" i="8"/>
  <c r="B222" i="8"/>
  <c r="B223" i="8"/>
  <c r="B224" i="8"/>
  <c r="B225" i="8"/>
  <c r="B226" i="8"/>
  <c r="B227" i="8"/>
  <c r="B228" i="8"/>
  <c r="B229" i="8"/>
  <c r="B230" i="8"/>
  <c r="B231" i="8"/>
  <c r="B232" i="8"/>
  <c r="B233" i="8"/>
  <c r="B234" i="8"/>
  <c r="B235" i="8"/>
  <c r="B236" i="8"/>
  <c r="B237" i="8"/>
  <c r="B238" i="8"/>
  <c r="B239" i="8"/>
  <c r="B240" i="8"/>
  <c r="B241" i="8"/>
  <c r="B242" i="8"/>
  <c r="B243" i="8"/>
  <c r="B244" i="8"/>
  <c r="B245" i="8"/>
  <c r="B246" i="8"/>
  <c r="B247" i="8"/>
  <c r="B248" i="8"/>
  <c r="B249" i="8"/>
  <c r="B250" i="8"/>
  <c r="B251" i="8"/>
  <c r="B252" i="8"/>
  <c r="B253" i="8"/>
  <c r="B254" i="8"/>
  <c r="B255" i="8"/>
  <c r="B256" i="8"/>
  <c r="B257" i="8"/>
  <c r="B258" i="8"/>
  <c r="B259" i="8"/>
  <c r="B260" i="8"/>
  <c r="B261" i="8"/>
  <c r="B262" i="8"/>
  <c r="B263" i="8"/>
  <c r="B264" i="8"/>
  <c r="B265" i="8"/>
  <c r="B266" i="8"/>
  <c r="B267" i="8"/>
  <c r="B268" i="8"/>
  <c r="B269" i="8"/>
  <c r="B270" i="8"/>
  <c r="B271" i="8"/>
  <c r="B272" i="8"/>
  <c r="B273" i="8"/>
  <c r="B274" i="8"/>
  <c r="B275" i="8"/>
  <c r="B276" i="8"/>
  <c r="B277" i="8"/>
  <c r="B278" i="8"/>
  <c r="B279" i="8"/>
  <c r="B280" i="8"/>
  <c r="B281" i="8"/>
  <c r="B282" i="8"/>
  <c r="B283" i="8"/>
  <c r="B284" i="8"/>
  <c r="B285" i="8"/>
  <c r="B286" i="8"/>
  <c r="B287" i="8"/>
  <c r="B288" i="8"/>
  <c r="B289" i="8"/>
  <c r="B290" i="8"/>
  <c r="B291" i="8"/>
  <c r="B292" i="8"/>
  <c r="B293" i="8"/>
  <c r="B294" i="8"/>
  <c r="B295" i="8"/>
  <c r="B296" i="8"/>
  <c r="B297" i="8"/>
  <c r="B298" i="8"/>
  <c r="B299" i="8"/>
  <c r="B300" i="8"/>
  <c r="B301" i="8"/>
  <c r="B302" i="8"/>
  <c r="B303" i="8"/>
  <c r="B304" i="8"/>
  <c r="B305" i="8"/>
  <c r="B306" i="8"/>
  <c r="B307" i="8"/>
  <c r="B308" i="8"/>
  <c r="B309" i="8"/>
  <c r="B310" i="8"/>
  <c r="B311" i="8"/>
  <c r="B212"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B202" i="8"/>
  <c r="B203" i="8"/>
  <c r="B204" i="8"/>
  <c r="B205" i="8"/>
  <c r="B206" i="8"/>
  <c r="B207" i="8"/>
  <c r="B208" i="8"/>
  <c r="B209" i="8"/>
  <c r="B110"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8" i="8"/>
  <c r="H6" i="8"/>
  <c r="E132" i="3" l="1"/>
  <c r="E234" i="3"/>
  <c r="E231" i="3"/>
  <c r="E336" i="3"/>
  <c r="E358" i="3"/>
  <c r="E448" i="3"/>
  <c r="E440" i="3"/>
  <c r="E427" i="3"/>
  <c r="E407" i="3"/>
  <c r="E408" i="3"/>
  <c r="E409" i="3"/>
  <c r="E410" i="3"/>
  <c r="E411" i="3"/>
  <c r="E412" i="3"/>
  <c r="E413" i="3"/>
  <c r="E414" i="3"/>
  <c r="E415" i="3"/>
  <c r="E416" i="3"/>
  <c r="E417" i="3"/>
  <c r="E418" i="3"/>
  <c r="E419" i="3"/>
  <c r="E420" i="3"/>
  <c r="E421" i="3"/>
  <c r="E422" i="3"/>
  <c r="E406" i="3"/>
  <c r="E405" i="3"/>
  <c r="E404" i="3"/>
  <c r="E31" i="3" l="1"/>
  <c r="C6" i="8"/>
  <c r="E6" i="3" l="1"/>
  <c r="E447" i="3"/>
  <c r="E446" i="3"/>
  <c r="E445" i="3"/>
  <c r="E444" i="3"/>
  <c r="E443" i="3"/>
  <c r="E442" i="3"/>
  <c r="E441" i="3"/>
  <c r="E428" i="3"/>
  <c r="E429" i="3"/>
  <c r="E430" i="3"/>
  <c r="E431" i="3"/>
  <c r="E432" i="3"/>
  <c r="E433" i="3"/>
  <c r="E434" i="3"/>
  <c r="E435" i="3"/>
  <c r="E381" i="3"/>
  <c r="E382" i="3"/>
  <c r="E383" i="3"/>
  <c r="E384" i="3"/>
  <c r="E385" i="3"/>
  <c r="E386" i="3"/>
  <c r="E387" i="3"/>
  <c r="E388" i="3"/>
  <c r="E389" i="3"/>
  <c r="E390" i="3"/>
  <c r="E391" i="3"/>
  <c r="E392" i="3"/>
  <c r="E393" i="3"/>
  <c r="E394" i="3"/>
  <c r="E395" i="3"/>
  <c r="E396" i="3"/>
  <c r="E397" i="3"/>
  <c r="E398" i="3"/>
  <c r="E399" i="3"/>
  <c r="E380" i="3"/>
  <c r="E359" i="3"/>
  <c r="E360" i="3"/>
  <c r="E361" i="3"/>
  <c r="E362" i="3"/>
  <c r="E363" i="3"/>
  <c r="E364" i="3"/>
  <c r="E365" i="3"/>
  <c r="E366" i="3"/>
  <c r="E367" i="3"/>
  <c r="E368" i="3"/>
  <c r="E369" i="3"/>
  <c r="E370" i="3"/>
  <c r="E371" i="3"/>
  <c r="E372" i="3"/>
  <c r="E373" i="3"/>
  <c r="E374" i="3"/>
  <c r="E375" i="3"/>
  <c r="E376" i="3"/>
  <c r="E377" i="3"/>
  <c r="E337" i="3"/>
  <c r="E338" i="3"/>
  <c r="E339" i="3"/>
  <c r="E340" i="3"/>
  <c r="E341" i="3"/>
  <c r="E342" i="3"/>
  <c r="E343" i="3"/>
  <c r="E344" i="3"/>
  <c r="E345" i="3"/>
  <c r="E346" i="3"/>
  <c r="E347" i="3"/>
  <c r="E348" i="3"/>
  <c r="E349" i="3"/>
  <c r="E350" i="3"/>
  <c r="E351" i="3"/>
  <c r="E352" i="3"/>
  <c r="E353" i="3"/>
  <c r="E354" i="3"/>
  <c r="E355"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32" i="3"/>
  <c r="E33" i="3"/>
  <c r="E34" i="3"/>
  <c r="B9" i="12" s="1"/>
  <c r="E35" i="3"/>
  <c r="E36" i="3"/>
  <c r="E37" i="3"/>
  <c r="E38" i="3"/>
  <c r="E39" i="3"/>
  <c r="E40" i="3"/>
  <c r="E41" i="3"/>
  <c r="E42" i="3"/>
  <c r="E43" i="3"/>
  <c r="E44" i="3"/>
  <c r="E45" i="3"/>
  <c r="E46" i="3"/>
  <c r="E47" i="3"/>
  <c r="E48" i="3"/>
  <c r="E49" i="3"/>
  <c r="E50" i="3"/>
  <c r="E51" i="3"/>
  <c r="E52" i="3"/>
  <c r="E53" i="3"/>
  <c r="E54" i="3"/>
  <c r="E55" i="3"/>
  <c r="E56" i="3"/>
  <c r="E57" i="3"/>
  <c r="E58" i="3"/>
  <c r="E59" i="3"/>
  <c r="E60"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F5" i="3"/>
  <c r="B410" i="12"/>
  <c r="B398" i="12"/>
  <c r="B376" i="12"/>
  <c r="B3" i="12"/>
  <c r="E13" i="3"/>
  <c r="G132" i="3" l="1"/>
  <c r="F6" i="3"/>
  <c r="F8" i="3"/>
  <c r="F9" i="3"/>
  <c r="F10" i="3"/>
  <c r="E7" i="3"/>
  <c r="E8" i="3"/>
  <c r="E9" i="3"/>
  <c r="E10" i="3"/>
  <c r="E11" i="3"/>
  <c r="E12" i="3"/>
  <c r="E426" i="3" s="1"/>
  <c r="F14" i="3" l="1"/>
  <c r="E14" i="3"/>
  <c r="E403" i="3"/>
  <c r="B83" i="12"/>
  <c r="B34" i="12"/>
  <c r="B190" i="12"/>
  <c r="B126" i="12"/>
  <c r="B284" i="12"/>
  <c r="B337" i="12"/>
  <c r="B97" i="12"/>
  <c r="B65" i="12"/>
  <c r="B41" i="12"/>
  <c r="B17" i="12"/>
  <c r="B205" i="12"/>
  <c r="B173" i="12"/>
  <c r="B149" i="12"/>
  <c r="B125" i="12"/>
  <c r="B307" i="12"/>
  <c r="B283" i="12"/>
  <c r="B259" i="12"/>
  <c r="B235" i="12"/>
  <c r="B318" i="12"/>
  <c r="B361" i="12"/>
  <c r="B99" i="12"/>
  <c r="B67" i="12"/>
  <c r="B82" i="12"/>
  <c r="B58" i="12"/>
  <c r="B26" i="12"/>
  <c r="B10" i="12"/>
  <c r="B182" i="12"/>
  <c r="B158" i="12"/>
  <c r="B142" i="12"/>
  <c r="B118" i="12"/>
  <c r="B308" i="12"/>
  <c r="B268" i="12"/>
  <c r="B252" i="12"/>
  <c r="B236" i="12"/>
  <c r="B370" i="12"/>
  <c r="B89" i="12"/>
  <c r="B81" i="12"/>
  <c r="B73" i="12"/>
  <c r="B57" i="12"/>
  <c r="B49" i="12"/>
  <c r="B33" i="12"/>
  <c r="B25" i="12"/>
  <c r="B197" i="12"/>
  <c r="B189" i="12"/>
  <c r="B181" i="12"/>
  <c r="B165" i="12"/>
  <c r="B157" i="12"/>
  <c r="B141" i="12"/>
  <c r="B133" i="12"/>
  <c r="B117" i="12"/>
  <c r="B216" i="12"/>
  <c r="B299" i="12"/>
  <c r="B291" i="12"/>
  <c r="B275" i="12"/>
  <c r="B267" i="12"/>
  <c r="B251" i="12"/>
  <c r="B243" i="12"/>
  <c r="B227" i="12"/>
  <c r="B219" i="12"/>
  <c r="B326" i="12"/>
  <c r="B352" i="12"/>
  <c r="B344" i="12"/>
  <c r="B369" i="12"/>
  <c r="B104" i="12"/>
  <c r="B96" i="12"/>
  <c r="B88" i="12"/>
  <c r="B80" i="12"/>
  <c r="B72" i="12"/>
  <c r="B64" i="12"/>
  <c r="B56" i="12"/>
  <c r="B48" i="12"/>
  <c r="B40" i="12"/>
  <c r="B32" i="12"/>
  <c r="B24" i="12"/>
  <c r="B16" i="12"/>
  <c r="B204" i="12"/>
  <c r="B196" i="12"/>
  <c r="B188" i="12"/>
  <c r="B180" i="12"/>
  <c r="B172" i="12"/>
  <c r="B164" i="12"/>
  <c r="B156" i="12"/>
  <c r="B148" i="12"/>
  <c r="B140" i="12"/>
  <c r="B132" i="12"/>
  <c r="B124" i="12"/>
  <c r="B116" i="12"/>
  <c r="B215" i="12"/>
  <c r="B306" i="12"/>
  <c r="B298" i="12"/>
  <c r="B290" i="12"/>
  <c r="B282" i="12"/>
  <c r="B274" i="12"/>
  <c r="B266" i="12"/>
  <c r="B258" i="12"/>
  <c r="B250" i="12"/>
  <c r="B242" i="12"/>
  <c r="B234" i="12"/>
  <c r="B226" i="12"/>
  <c r="B218" i="12"/>
  <c r="B325" i="12"/>
  <c r="B317" i="12"/>
  <c r="B351" i="12"/>
  <c r="B343" i="12"/>
  <c r="B368" i="12"/>
  <c r="B360" i="12"/>
  <c r="B66" i="12"/>
  <c r="B166" i="12"/>
  <c r="B220" i="12"/>
  <c r="B63" i="12"/>
  <c r="B15" i="12"/>
  <c r="B179" i="12"/>
  <c r="B115" i="12"/>
  <c r="B289" i="12"/>
  <c r="B273" i="12"/>
  <c r="B265" i="12"/>
  <c r="B257" i="12"/>
  <c r="B249" i="12"/>
  <c r="B241" i="12"/>
  <c r="B233" i="12"/>
  <c r="B225" i="12"/>
  <c r="B217" i="12"/>
  <c r="B324" i="12"/>
  <c r="B316" i="12"/>
  <c r="B350" i="12"/>
  <c r="B342" i="12"/>
  <c r="B367" i="12"/>
  <c r="B359" i="12"/>
  <c r="B90" i="12"/>
  <c r="B228" i="12"/>
  <c r="B87" i="12"/>
  <c r="B47" i="12"/>
  <c r="B171" i="12"/>
  <c r="B139" i="12"/>
  <c r="B305" i="12"/>
  <c r="B78" i="12"/>
  <c r="B46" i="12"/>
  <c r="B22" i="12"/>
  <c r="B202" i="12"/>
  <c r="B170" i="12"/>
  <c r="B138" i="12"/>
  <c r="B114" i="12"/>
  <c r="B304" i="12"/>
  <c r="B288" i="12"/>
  <c r="B280" i="12"/>
  <c r="B272" i="12"/>
  <c r="B264" i="12"/>
  <c r="B256" i="12"/>
  <c r="B248" i="12"/>
  <c r="B240" i="12"/>
  <c r="B232" i="12"/>
  <c r="B224" i="12"/>
  <c r="B323" i="12"/>
  <c r="B315" i="12"/>
  <c r="B349" i="12"/>
  <c r="B341" i="12"/>
  <c r="B374" i="12"/>
  <c r="B366" i="12"/>
  <c r="B98" i="12"/>
  <c r="B42" i="12"/>
  <c r="B198" i="12"/>
  <c r="B134" i="12"/>
  <c r="B292" i="12"/>
  <c r="B319" i="12"/>
  <c r="B103" i="12"/>
  <c r="B71" i="12"/>
  <c r="B31" i="12"/>
  <c r="B195" i="12"/>
  <c r="B163" i="12"/>
  <c r="B131" i="12"/>
  <c r="B297" i="12"/>
  <c r="B94" i="12"/>
  <c r="B54" i="12"/>
  <c r="B178" i="12"/>
  <c r="B154" i="12"/>
  <c r="B85" i="12"/>
  <c r="B61" i="12"/>
  <c r="B37" i="12"/>
  <c r="B21" i="12"/>
  <c r="B201" i="12"/>
  <c r="B177" i="12"/>
  <c r="B153" i="12"/>
  <c r="B129" i="12"/>
  <c r="B287" i="12"/>
  <c r="B263" i="12"/>
  <c r="B239" i="12"/>
  <c r="B330" i="12"/>
  <c r="B348" i="12"/>
  <c r="B373" i="12"/>
  <c r="B365" i="12"/>
  <c r="B91" i="12"/>
  <c r="B75" i="12"/>
  <c r="B74" i="12"/>
  <c r="B50" i="12"/>
  <c r="B18" i="12"/>
  <c r="B206" i="12"/>
  <c r="B174" i="12"/>
  <c r="B150" i="12"/>
  <c r="B300" i="12"/>
  <c r="B276" i="12"/>
  <c r="B260" i="12"/>
  <c r="B244" i="12"/>
  <c r="B327" i="12"/>
  <c r="B345" i="12"/>
  <c r="B362" i="12"/>
  <c r="B95" i="12"/>
  <c r="B79" i="12"/>
  <c r="B55" i="12"/>
  <c r="B39" i="12"/>
  <c r="B23" i="12"/>
  <c r="B203" i="12"/>
  <c r="B187" i="12"/>
  <c r="B155" i="12"/>
  <c r="B147" i="12"/>
  <c r="B123" i="12"/>
  <c r="B214" i="12"/>
  <c r="B281" i="12"/>
  <c r="B102" i="12"/>
  <c r="B86" i="12"/>
  <c r="B70" i="12"/>
  <c r="B62" i="12"/>
  <c r="B38" i="12"/>
  <c r="B30" i="12"/>
  <c r="B14" i="12"/>
  <c r="B194" i="12"/>
  <c r="B186" i="12"/>
  <c r="B162" i="12"/>
  <c r="B146" i="12"/>
  <c r="B130" i="12"/>
  <c r="B122" i="12"/>
  <c r="B296" i="12"/>
  <c r="B101" i="12"/>
  <c r="B93" i="12"/>
  <c r="B77" i="12"/>
  <c r="B69" i="12"/>
  <c r="B53" i="12"/>
  <c r="B45" i="12"/>
  <c r="B29" i="12"/>
  <c r="B13" i="12"/>
  <c r="B193" i="12"/>
  <c r="B185" i="12"/>
  <c r="B169" i="12"/>
  <c r="B161" i="12"/>
  <c r="B145" i="12"/>
  <c r="B137" i="12"/>
  <c r="B121" i="12"/>
  <c r="B113" i="12"/>
  <c r="B303" i="12"/>
  <c r="B295" i="12"/>
  <c r="B279" i="12"/>
  <c r="B271" i="12"/>
  <c r="B255" i="12"/>
  <c r="B247" i="12"/>
  <c r="B231" i="12"/>
  <c r="B223" i="12"/>
  <c r="B322" i="12"/>
  <c r="B340" i="12"/>
  <c r="B100" i="12"/>
  <c r="B92" i="12"/>
  <c r="B84" i="12"/>
  <c r="B76" i="12"/>
  <c r="B68" i="12"/>
  <c r="B60" i="12"/>
  <c r="B52" i="12"/>
  <c r="B44" i="12"/>
  <c r="B36" i="12"/>
  <c r="B28" i="12"/>
  <c r="B20" i="12"/>
  <c r="B12" i="12"/>
  <c r="B200" i="12"/>
  <c r="B192" i="12"/>
  <c r="B184" i="12"/>
  <c r="B176" i="12"/>
  <c r="B168" i="12"/>
  <c r="B160" i="12"/>
  <c r="B152" i="12"/>
  <c r="B144" i="12"/>
  <c r="B136" i="12"/>
  <c r="B128" i="12"/>
  <c r="B120" i="12"/>
  <c r="B112" i="12"/>
  <c r="B302" i="12"/>
  <c r="B294" i="12"/>
  <c r="B286" i="12"/>
  <c r="B278" i="12"/>
  <c r="B270" i="12"/>
  <c r="B262" i="12"/>
  <c r="B254" i="12"/>
  <c r="B246" i="12"/>
  <c r="B238" i="12"/>
  <c r="B230" i="12"/>
  <c r="B222" i="12"/>
  <c r="B329" i="12"/>
  <c r="B321" i="12"/>
  <c r="B347" i="12"/>
  <c r="B339" i="12"/>
  <c r="B372" i="12"/>
  <c r="B364" i="12"/>
  <c r="B59" i="12"/>
  <c r="B51" i="12"/>
  <c r="B43" i="12"/>
  <c r="B35" i="12"/>
  <c r="B27" i="12"/>
  <c r="B19" i="12"/>
  <c r="B11" i="12"/>
  <c r="B199" i="12"/>
  <c r="B191" i="12"/>
  <c r="B183" i="12"/>
  <c r="B175" i="12"/>
  <c r="B167" i="12"/>
  <c r="B159" i="12"/>
  <c r="B151" i="12"/>
  <c r="B143" i="12"/>
  <c r="B135" i="12"/>
  <c r="B127" i="12"/>
  <c r="B119" i="12"/>
  <c r="B111" i="12"/>
  <c r="B301" i="12"/>
  <c r="B293" i="12"/>
  <c r="B285" i="12"/>
  <c r="B277" i="12"/>
  <c r="B269" i="12"/>
  <c r="B261" i="12"/>
  <c r="B253" i="12"/>
  <c r="B245" i="12"/>
  <c r="B237" i="12"/>
  <c r="B229" i="12"/>
  <c r="B221" i="12"/>
  <c r="B328" i="12"/>
  <c r="B320" i="12"/>
  <c r="B346" i="12"/>
  <c r="B338" i="12"/>
  <c r="B371" i="12"/>
  <c r="B363" i="12"/>
  <c r="C452" i="3" l="1"/>
  <c r="B455" i="3" s="1"/>
  <c r="E452" i="3"/>
  <c r="C454" i="3" s="1"/>
  <c r="D5" i="5"/>
  <c r="C8" i="8"/>
  <c r="C4" i="12"/>
  <c r="D21" i="3"/>
  <c r="D19" i="3"/>
  <c r="D17" i="3"/>
  <c r="D15" i="3"/>
  <c r="C407" i="8" l="1"/>
  <c r="C383" i="8"/>
  <c r="C391" i="8"/>
  <c r="C399" i="8"/>
  <c r="C365" i="8"/>
  <c r="C373" i="8"/>
  <c r="C215" i="8"/>
  <c r="C223" i="8"/>
  <c r="C231" i="8"/>
  <c r="C239" i="8"/>
  <c r="C247" i="8"/>
  <c r="C255" i="8"/>
  <c r="C263" i="8"/>
  <c r="C271" i="8"/>
  <c r="C279" i="8"/>
  <c r="C287" i="8"/>
  <c r="C295" i="8"/>
  <c r="C303" i="8"/>
  <c r="C311" i="8"/>
  <c r="C117" i="8"/>
  <c r="C125" i="8"/>
  <c r="C133" i="8"/>
  <c r="C141" i="8"/>
  <c r="C149" i="8"/>
  <c r="C157" i="8"/>
  <c r="C165" i="8"/>
  <c r="C173" i="8"/>
  <c r="C181" i="8"/>
  <c r="C189" i="8"/>
  <c r="C408" i="8"/>
  <c r="C384" i="8"/>
  <c r="C392" i="8"/>
  <c r="C366" i="8"/>
  <c r="C374" i="8"/>
  <c r="C216" i="8"/>
  <c r="C224" i="8"/>
  <c r="C232" i="8"/>
  <c r="C240" i="8"/>
  <c r="C248" i="8"/>
  <c r="C256" i="8"/>
  <c r="C264" i="8"/>
  <c r="C272" i="8"/>
  <c r="C280" i="8"/>
  <c r="C288" i="8"/>
  <c r="C296" i="8"/>
  <c r="C304" i="8"/>
  <c r="C118" i="8"/>
  <c r="C126" i="8"/>
  <c r="C134" i="8"/>
  <c r="C142" i="8"/>
  <c r="C150" i="8"/>
  <c r="C158" i="8"/>
  <c r="C166" i="8"/>
  <c r="C174" i="8"/>
  <c r="C182" i="8"/>
  <c r="C190" i="8"/>
  <c r="C198" i="8"/>
  <c r="C206" i="8"/>
  <c r="C19" i="8"/>
  <c r="C27" i="8"/>
  <c r="C423" i="8"/>
  <c r="C409" i="8"/>
  <c r="C385" i="8"/>
  <c r="C393" i="8"/>
  <c r="C359" i="8"/>
  <c r="C367" i="8"/>
  <c r="C375" i="8"/>
  <c r="C217" i="8"/>
  <c r="C225" i="8"/>
  <c r="C233" i="8"/>
  <c r="C241" i="8"/>
  <c r="C249" i="8"/>
  <c r="C257" i="8"/>
  <c r="C265" i="8"/>
  <c r="C273" i="8"/>
  <c r="C281" i="8"/>
  <c r="C289" i="8"/>
  <c r="C297" i="8"/>
  <c r="C305" i="8"/>
  <c r="C111" i="8"/>
  <c r="C119" i="8"/>
  <c r="C127" i="8"/>
  <c r="C135" i="8"/>
  <c r="C143" i="8"/>
  <c r="C151" i="8"/>
  <c r="C159" i="8"/>
  <c r="C167" i="8"/>
  <c r="C175" i="8"/>
  <c r="C183" i="8"/>
  <c r="C410" i="8"/>
  <c r="C386" i="8"/>
  <c r="C394" i="8"/>
  <c r="C360" i="8"/>
  <c r="C368" i="8"/>
  <c r="C376" i="8"/>
  <c r="C218" i="8"/>
  <c r="C226" i="8"/>
  <c r="C234" i="8"/>
  <c r="C242" i="8"/>
  <c r="C250" i="8"/>
  <c r="C258" i="8"/>
  <c r="C266" i="8"/>
  <c r="C274" i="8"/>
  <c r="C282" i="8"/>
  <c r="C290" i="8"/>
  <c r="C298" i="8"/>
  <c r="C306" i="8"/>
  <c r="C112" i="8"/>
  <c r="C120" i="8"/>
  <c r="C128" i="8"/>
  <c r="C136" i="8"/>
  <c r="C144" i="8"/>
  <c r="C152" i="8"/>
  <c r="C160" i="8"/>
  <c r="C168" i="8"/>
  <c r="C176" i="8"/>
  <c r="C184" i="8"/>
  <c r="C192" i="8"/>
  <c r="C200" i="8"/>
  <c r="C208" i="8"/>
  <c r="C21" i="8"/>
  <c r="C406" i="8"/>
  <c r="C390" i="8"/>
  <c r="C364" i="8"/>
  <c r="C222" i="8"/>
  <c r="C238" i="8"/>
  <c r="C254" i="8"/>
  <c r="C270" i="8"/>
  <c r="C286" i="8"/>
  <c r="C302" i="8"/>
  <c r="C116" i="8"/>
  <c r="C132" i="8"/>
  <c r="C148" i="8"/>
  <c r="C164" i="8"/>
  <c r="C180" i="8"/>
  <c r="C195" i="8"/>
  <c r="C205" i="8"/>
  <c r="C22" i="8"/>
  <c r="C31" i="8"/>
  <c r="C39" i="8"/>
  <c r="C47" i="8"/>
  <c r="C55" i="8"/>
  <c r="C63" i="8"/>
  <c r="C71" i="8"/>
  <c r="C79" i="8"/>
  <c r="C87" i="8"/>
  <c r="C95" i="8"/>
  <c r="C103" i="8"/>
  <c r="C13" i="8"/>
  <c r="C207" i="8"/>
  <c r="C32" i="8"/>
  <c r="C48" i="8"/>
  <c r="C64" i="8"/>
  <c r="C80" i="8"/>
  <c r="C96" i="8"/>
  <c r="C14" i="8"/>
  <c r="C370" i="8"/>
  <c r="C228" i="8"/>
  <c r="C260" i="8"/>
  <c r="C292" i="8"/>
  <c r="C122" i="8"/>
  <c r="C154" i="8"/>
  <c r="C197" i="8"/>
  <c r="C24" i="8"/>
  <c r="C41" i="8"/>
  <c r="C411" i="8"/>
  <c r="C395" i="8"/>
  <c r="C369" i="8"/>
  <c r="C227" i="8"/>
  <c r="C243" i="8"/>
  <c r="C259" i="8"/>
  <c r="C275" i="8"/>
  <c r="C291" i="8"/>
  <c r="C307" i="8"/>
  <c r="C121" i="8"/>
  <c r="C137" i="8"/>
  <c r="C153" i="8"/>
  <c r="C169" i="8"/>
  <c r="C185" i="8"/>
  <c r="C196" i="8"/>
  <c r="C23" i="8"/>
  <c r="C40" i="8"/>
  <c r="C56" i="8"/>
  <c r="C72" i="8"/>
  <c r="C88" i="8"/>
  <c r="C104" i="8"/>
  <c r="C396" i="8"/>
  <c r="C244" i="8"/>
  <c r="C276" i="8"/>
  <c r="C308" i="8"/>
  <c r="C138" i="8"/>
  <c r="C170" i="8"/>
  <c r="C186" i="8"/>
  <c r="C209" i="8"/>
  <c r="C33" i="8"/>
  <c r="C49" i="8"/>
  <c r="C405" i="8"/>
  <c r="C361" i="8"/>
  <c r="C230" i="8"/>
  <c r="C253" i="8"/>
  <c r="C283" i="8"/>
  <c r="C309" i="8"/>
  <c r="C130" i="8"/>
  <c r="C156" i="8"/>
  <c r="C179" i="8"/>
  <c r="C202" i="8"/>
  <c r="C25" i="8"/>
  <c r="C37" i="8"/>
  <c r="C51" i="8"/>
  <c r="C61" i="8"/>
  <c r="C73" i="8"/>
  <c r="C83" i="8"/>
  <c r="C93" i="8"/>
  <c r="C105" i="8"/>
  <c r="C17" i="8"/>
  <c r="C38" i="8"/>
  <c r="C62" i="8"/>
  <c r="C106" i="8"/>
  <c r="C363" i="8"/>
  <c r="C213" i="8"/>
  <c r="C262" i="8"/>
  <c r="C113" i="8"/>
  <c r="C162" i="8"/>
  <c r="C204" i="8"/>
  <c r="C42" i="8"/>
  <c r="C65" i="8"/>
  <c r="C85" i="8"/>
  <c r="C107" i="8"/>
  <c r="C387" i="8"/>
  <c r="C237" i="8"/>
  <c r="C293" i="8"/>
  <c r="C140" i="8"/>
  <c r="C191" i="8"/>
  <c r="C29" i="8"/>
  <c r="C54" i="8"/>
  <c r="C76" i="8"/>
  <c r="C98" i="8"/>
  <c r="C9" i="8"/>
  <c r="C388" i="8"/>
  <c r="C219" i="8"/>
  <c r="C268" i="8"/>
  <c r="C115" i="8"/>
  <c r="C171" i="8"/>
  <c r="C193" i="8"/>
  <c r="C30" i="8"/>
  <c r="C67" i="8"/>
  <c r="C89" i="8"/>
  <c r="C11" i="8"/>
  <c r="C381" i="8"/>
  <c r="C362" i="8"/>
  <c r="C235" i="8"/>
  <c r="C261" i="8"/>
  <c r="C284" i="8"/>
  <c r="C310" i="8"/>
  <c r="C131" i="8"/>
  <c r="C161" i="8"/>
  <c r="C187" i="8"/>
  <c r="C203" i="8"/>
  <c r="C26" i="8"/>
  <c r="C52" i="8"/>
  <c r="C74" i="8"/>
  <c r="C94" i="8"/>
  <c r="C382" i="8"/>
  <c r="C236" i="8"/>
  <c r="C285" i="8"/>
  <c r="C139" i="8"/>
  <c r="C188" i="8"/>
  <c r="C28" i="8"/>
  <c r="C53" i="8"/>
  <c r="C75" i="8"/>
  <c r="C97" i="8"/>
  <c r="C371" i="8"/>
  <c r="C214" i="8"/>
  <c r="C267" i="8"/>
  <c r="C114" i="8"/>
  <c r="C163" i="8"/>
  <c r="C43" i="8"/>
  <c r="C66" i="8"/>
  <c r="C86" i="8"/>
  <c r="C372" i="8"/>
  <c r="C245" i="8"/>
  <c r="C294" i="8"/>
  <c r="C145" i="8"/>
  <c r="C44" i="8"/>
  <c r="C57" i="8"/>
  <c r="C77" i="8"/>
  <c r="C99" i="8"/>
  <c r="C377" i="8"/>
  <c r="C229" i="8"/>
  <c r="C300" i="8"/>
  <c r="C172" i="8"/>
  <c r="C20" i="8"/>
  <c r="C59" i="8"/>
  <c r="C90" i="8"/>
  <c r="C16" i="8"/>
  <c r="C123" i="8"/>
  <c r="C68" i="8"/>
  <c r="C403" i="8"/>
  <c r="C252" i="8"/>
  <c r="C36" i="8"/>
  <c r="C100" i="8"/>
  <c r="C404" i="8"/>
  <c r="C129" i="8"/>
  <c r="C70" i="8"/>
  <c r="C389" i="8"/>
  <c r="C146" i="8"/>
  <c r="C46" i="8"/>
  <c r="C102" i="8"/>
  <c r="C397" i="8"/>
  <c r="C278" i="8"/>
  <c r="C221" i="8"/>
  <c r="C18" i="8"/>
  <c r="C82" i="8"/>
  <c r="C246" i="8"/>
  <c r="C301" i="8"/>
  <c r="C177" i="8"/>
  <c r="C34" i="8"/>
  <c r="C60" i="8"/>
  <c r="C91" i="8"/>
  <c r="C251" i="8"/>
  <c r="C178" i="8"/>
  <c r="C35" i="8"/>
  <c r="C92" i="8"/>
  <c r="C124" i="8"/>
  <c r="C194" i="8"/>
  <c r="C69" i="8"/>
  <c r="C269" i="8"/>
  <c r="C199" i="8"/>
  <c r="C45" i="8"/>
  <c r="C101" i="8"/>
  <c r="C277" i="8"/>
  <c r="C201" i="8"/>
  <c r="C78" i="8"/>
  <c r="C220" i="8"/>
  <c r="C147" i="8"/>
  <c r="C10" i="8"/>
  <c r="C50" i="8"/>
  <c r="C81" i="8"/>
  <c r="C12" i="8"/>
  <c r="C398" i="8"/>
  <c r="C299" i="8"/>
  <c r="C155" i="8"/>
  <c r="C58" i="8"/>
  <c r="C15" i="8"/>
  <c r="C418" i="8" l="1"/>
  <c r="C417" i="8"/>
  <c r="C416" i="8"/>
  <c r="C422" i="8"/>
  <c r="C420" i="8"/>
  <c r="C419" i="8"/>
  <c r="C421" i="8"/>
  <c r="C415" i="8"/>
  <c r="C84" i="8"/>
  <c r="I6" i="2"/>
  <c r="I7" i="2" s="1"/>
  <c r="H5" i="7" l="1"/>
  <c r="C7" i="7" s="1"/>
  <c r="C15" i="7" s="1"/>
  <c r="B410" i="5"/>
  <c r="B413" i="8" s="1"/>
  <c r="B398" i="5"/>
  <c r="B401" i="8" s="1"/>
  <c r="B376" i="5"/>
  <c r="B379" i="8" s="1"/>
  <c r="B3" i="5"/>
  <c r="C334" i="3"/>
  <c r="C233" i="3" s="1"/>
  <c r="C232" i="3"/>
  <c r="C131" i="3" s="1"/>
  <c r="C130" i="3"/>
  <c r="C29" i="3" s="1"/>
  <c r="B62" i="2"/>
  <c r="C356" i="3"/>
  <c r="C335" i="3" s="1"/>
  <c r="B62" i="7" l="1"/>
  <c r="I410" i="12"/>
  <c r="I410" i="5"/>
  <c r="C20" i="7"/>
  <c r="C25" i="7"/>
  <c r="C9" i="7"/>
  <c r="C326" i="8" l="1"/>
  <c r="C318" i="8"/>
  <c r="C333" i="8"/>
  <c r="C325" i="8"/>
  <c r="C317" i="8"/>
  <c r="C319" i="8"/>
  <c r="C332" i="8"/>
  <c r="C324" i="8"/>
  <c r="C316" i="8"/>
  <c r="C331" i="8"/>
  <c r="C323" i="8"/>
  <c r="C315" i="8"/>
  <c r="C330" i="8"/>
  <c r="C322" i="8"/>
  <c r="C327" i="8"/>
  <c r="C329" i="8"/>
  <c r="C321" i="8"/>
  <c r="C328" i="8"/>
  <c r="C320" i="8"/>
  <c r="C351" i="8"/>
  <c r="C352" i="8"/>
  <c r="C344" i="8"/>
  <c r="C342" i="8"/>
  <c r="C349" i="8"/>
  <c r="C341" i="8"/>
  <c r="C350" i="8"/>
  <c r="C348" i="8"/>
  <c r="C340" i="8"/>
  <c r="C355" i="8"/>
  <c r="C347" i="8"/>
  <c r="C339" i="8"/>
  <c r="C343" i="8"/>
  <c r="C354" i="8"/>
  <c r="C346" i="8"/>
  <c r="C338" i="8"/>
  <c r="C353" i="8"/>
  <c r="C345" i="8"/>
  <c r="C337" i="8"/>
  <c r="C110" i="8"/>
  <c r="C109" i="8" l="1"/>
  <c r="C436" i="3" l="1"/>
  <c r="C423" i="3"/>
  <c r="B425" i="3"/>
  <c r="B402" i="3"/>
  <c r="C400" i="3"/>
  <c r="C379" i="3" s="1"/>
  <c r="C378" i="3"/>
  <c r="B28" i="3"/>
  <c r="D57" i="2"/>
  <c r="D59" i="2"/>
  <c r="D58" i="2"/>
  <c r="C357" i="3" l="1"/>
  <c r="C16" i="3"/>
  <c r="D16" i="3" s="1"/>
  <c r="C22" i="3"/>
  <c r="D22" i="3" s="1"/>
  <c r="C438" i="3"/>
  <c r="C425" i="3"/>
  <c r="C20" i="3"/>
  <c r="D20" i="3" s="1"/>
  <c r="C402" i="3"/>
  <c r="C18" i="3"/>
  <c r="D18" i="3" s="1"/>
  <c r="E436" i="3"/>
  <c r="C380" i="8"/>
  <c r="C379" i="8" s="1"/>
  <c r="C402" i="8"/>
  <c r="C401" i="8" s="1"/>
  <c r="C414" i="8"/>
  <c r="C413" i="8" s="1"/>
  <c r="C314" i="8"/>
  <c r="C313" i="8" s="1"/>
  <c r="C358" i="8"/>
  <c r="C357" i="8" s="1"/>
  <c r="C336" i="8"/>
  <c r="C335" i="8" s="1"/>
  <c r="C212" i="8"/>
  <c r="F7" i="7"/>
  <c r="F31" i="7" s="1"/>
  <c r="D7" i="7"/>
  <c r="D12" i="7" s="1"/>
  <c r="D27" i="7" l="1"/>
  <c r="D22" i="7"/>
  <c r="D18" i="7"/>
  <c r="D13" i="7"/>
  <c r="D28" i="7"/>
  <c r="D23" i="7"/>
  <c r="D9" i="7"/>
  <c r="B1" i="8" a="1"/>
  <c r="B1" i="8" s="1"/>
  <c r="F9" i="7"/>
  <c r="F35" i="7"/>
  <c r="D209" i="5" s="1"/>
  <c r="B1" i="12"/>
  <c r="B1" i="5"/>
  <c r="D10" i="7"/>
  <c r="D21" i="7"/>
  <c r="D26" i="7"/>
  <c r="D25" i="7"/>
  <c r="D17" i="7"/>
  <c r="C13" i="7"/>
  <c r="D15" i="7"/>
  <c r="C425" i="8"/>
  <c r="D20" i="7"/>
  <c r="D11" i="7"/>
  <c r="F20" i="7"/>
  <c r="F22" i="7"/>
  <c r="F23" i="7"/>
  <c r="F21" i="7"/>
  <c r="F50" i="7"/>
  <c r="F40" i="7"/>
  <c r="F377" i="12" s="1"/>
  <c r="F10" i="7"/>
  <c r="F44" i="7"/>
  <c r="D411" i="12" s="1"/>
  <c r="F38" i="7"/>
  <c r="D377" i="12" s="1"/>
  <c r="F51" i="7"/>
  <c r="F41" i="7"/>
  <c r="D399" i="12" s="1"/>
  <c r="F28" i="7"/>
  <c r="F18" i="7"/>
  <c r="F49" i="7"/>
  <c r="F42" i="7"/>
  <c r="E399" i="12" s="1"/>
  <c r="F27" i="7"/>
  <c r="F17" i="7"/>
  <c r="F25" i="7"/>
  <c r="F55" i="7"/>
  <c r="F46" i="7"/>
  <c r="F411" i="12" s="1"/>
  <c r="F43" i="7"/>
  <c r="F399" i="12" s="1"/>
  <c r="F26" i="7"/>
  <c r="F16" i="7"/>
  <c r="F56" i="7"/>
  <c r="F36" i="7"/>
  <c r="F15" i="7"/>
  <c r="F12" i="7"/>
  <c r="F57" i="7"/>
  <c r="F37" i="7"/>
  <c r="F45" i="7"/>
  <c r="E411" i="12" s="1"/>
  <c r="F13" i="7"/>
  <c r="F58" i="7"/>
  <c r="F54" i="7"/>
  <c r="F39" i="7"/>
  <c r="E377" i="12" s="1"/>
  <c r="F32" i="7"/>
  <c r="F11" i="7"/>
  <c r="C7" i="8"/>
  <c r="C211" i="8"/>
  <c r="D5" i="12" l="1"/>
  <c r="D422" i="12" s="1"/>
  <c r="G377" i="12"/>
  <c r="G411" i="12"/>
  <c r="E15" i="5"/>
  <c r="E5" i="12"/>
  <c r="E422" i="12" s="1"/>
  <c r="T81" i="5"/>
  <c r="T399" i="12"/>
  <c r="T411" i="12"/>
  <c r="T5" i="12"/>
  <c r="T377" i="12"/>
  <c r="K411" i="12"/>
  <c r="K399" i="12"/>
  <c r="K377" i="12"/>
  <c r="K5" i="12"/>
  <c r="G399" i="12"/>
  <c r="U81" i="5"/>
  <c r="U411" i="12"/>
  <c r="U399" i="12"/>
  <c r="U5" i="12"/>
  <c r="U377" i="12"/>
  <c r="F19" i="5"/>
  <c r="F5" i="12"/>
  <c r="S81" i="5"/>
  <c r="S411" i="12"/>
  <c r="S399" i="12"/>
  <c r="S5" i="12"/>
  <c r="S377" i="12"/>
  <c r="J411" i="12"/>
  <c r="J399" i="12"/>
  <c r="J377" i="12"/>
  <c r="J5" i="12"/>
  <c r="J5" i="5"/>
  <c r="D14" i="5"/>
  <c r="K81" i="5"/>
  <c r="J81" i="5"/>
  <c r="C26" i="7"/>
  <c r="C27" i="7"/>
  <c r="C21" i="7"/>
  <c r="C23" i="7"/>
  <c r="C28" i="7"/>
  <c r="C16" i="7"/>
  <c r="C22" i="7"/>
  <c r="C18" i="7"/>
  <c r="F22" i="5"/>
  <c r="D23" i="5"/>
  <c r="D20" i="5"/>
  <c r="D12" i="5"/>
  <c r="D24" i="5"/>
  <c r="D22" i="5"/>
  <c r="C10" i="7"/>
  <c r="D19" i="5"/>
  <c r="D21" i="5"/>
  <c r="D18" i="5"/>
  <c r="D13" i="5"/>
  <c r="D17" i="5"/>
  <c r="D15" i="5"/>
  <c r="F15" i="5"/>
  <c r="F11" i="5"/>
  <c r="D16" i="5"/>
  <c r="F16" i="5"/>
  <c r="F17" i="5"/>
  <c r="E20" i="5"/>
  <c r="F14" i="5"/>
  <c r="F23" i="5"/>
  <c r="F21" i="5"/>
  <c r="E7" i="5"/>
  <c r="E322" i="5"/>
  <c r="E325" i="5"/>
  <c r="E101" i="5"/>
  <c r="E97" i="5"/>
  <c r="E61" i="5"/>
  <c r="E104" i="5"/>
  <c r="E78" i="5"/>
  <c r="E100" i="5"/>
  <c r="E72" i="5"/>
  <c r="E95" i="5"/>
  <c r="E30" i="5"/>
  <c r="E328" i="5"/>
  <c r="E83" i="5"/>
  <c r="E90" i="5"/>
  <c r="E364" i="5"/>
  <c r="E356" i="5"/>
  <c r="E369" i="5"/>
  <c r="E231" i="5"/>
  <c r="E295" i="5"/>
  <c r="E264" i="5"/>
  <c r="E220" i="5"/>
  <c r="E284" i="5"/>
  <c r="E277" i="5"/>
  <c r="E299" i="5"/>
  <c r="E281" i="5"/>
  <c r="E247" i="5"/>
  <c r="E248" i="5"/>
  <c r="E50" i="5"/>
  <c r="E39" i="5"/>
  <c r="E96" i="5"/>
  <c r="E28" i="5"/>
  <c r="E99" i="5"/>
  <c r="E64" i="5"/>
  <c r="E94" i="5"/>
  <c r="E68" i="5"/>
  <c r="E69" i="5"/>
  <c r="E26" i="5"/>
  <c r="E70" i="5"/>
  <c r="E80" i="5"/>
  <c r="E230" i="5"/>
  <c r="E294" i="5"/>
  <c r="E261" i="5"/>
  <c r="E305" i="5"/>
  <c r="E226" i="5"/>
  <c r="E290" i="5"/>
  <c r="E268" i="5"/>
  <c r="E246" i="5"/>
  <c r="E318" i="5"/>
  <c r="E54" i="5"/>
  <c r="E58" i="5"/>
  <c r="E35" i="5"/>
  <c r="E75" i="5"/>
  <c r="E326" i="5"/>
  <c r="E319" i="5"/>
  <c r="E45" i="5"/>
  <c r="E87" i="5"/>
  <c r="E76" i="5"/>
  <c r="E73" i="5"/>
  <c r="E357" i="5"/>
  <c r="E373" i="5"/>
  <c r="E361" i="5"/>
  <c r="E368" i="5"/>
  <c r="E236" i="5"/>
  <c r="E223" i="5"/>
  <c r="E287" i="5"/>
  <c r="E224" i="5"/>
  <c r="E288" i="5"/>
  <c r="E237" i="5"/>
  <c r="E301" i="5"/>
  <c r="E219" i="5"/>
  <c r="E225" i="5"/>
  <c r="E271" i="5"/>
  <c r="E240" i="5"/>
  <c r="E304" i="5"/>
  <c r="E253" i="5"/>
  <c r="E307" i="5"/>
  <c r="E275" i="5"/>
  <c r="E254" i="5"/>
  <c r="E192" i="5"/>
  <c r="E86" i="5"/>
  <c r="E71" i="5"/>
  <c r="E84" i="5"/>
  <c r="E98" i="5"/>
  <c r="E51" i="5"/>
  <c r="E372" i="5"/>
  <c r="E374" i="5"/>
  <c r="E360" i="5"/>
  <c r="E262" i="5"/>
  <c r="E297" i="5"/>
  <c r="E273" i="5"/>
  <c r="E269" i="5"/>
  <c r="E218" i="5"/>
  <c r="E259" i="5"/>
  <c r="E260" i="5"/>
  <c r="E298" i="5"/>
  <c r="E242" i="5"/>
  <c r="E216" i="5"/>
  <c r="E199" i="5"/>
  <c r="E127" i="5"/>
  <c r="E193" i="5"/>
  <c r="E137" i="5"/>
  <c r="E181" i="5"/>
  <c r="E130" i="5"/>
  <c r="E194" i="5"/>
  <c r="E172" i="5"/>
  <c r="E53" i="5"/>
  <c r="E42" i="5"/>
  <c r="E62" i="5"/>
  <c r="E25" i="5"/>
  <c r="E49" i="5"/>
  <c r="E60" i="5"/>
  <c r="E314" i="5"/>
  <c r="E370" i="5"/>
  <c r="E256" i="5"/>
  <c r="E244" i="5"/>
  <c r="E270" i="5"/>
  <c r="E300" i="5"/>
  <c r="E222" i="5"/>
  <c r="E148" i="5"/>
  <c r="E158" i="5"/>
  <c r="E203" i="5"/>
  <c r="E114" i="5"/>
  <c r="E178" i="5"/>
  <c r="E134" i="5"/>
  <c r="E154" i="5"/>
  <c r="E180" i="5"/>
  <c r="E135" i="5"/>
  <c r="E120" i="5"/>
  <c r="E128" i="5"/>
  <c r="E79" i="5"/>
  <c r="E330" i="5"/>
  <c r="E65" i="5"/>
  <c r="E320" i="5"/>
  <c r="E312" i="5"/>
  <c r="E313" i="5"/>
  <c r="E89" i="5"/>
  <c r="E321" i="5"/>
  <c r="E315" i="5"/>
  <c r="E38" i="5"/>
  <c r="E359" i="5"/>
  <c r="E293" i="5"/>
  <c r="E283" i="5"/>
  <c r="E235" i="5"/>
  <c r="E263" i="5"/>
  <c r="E267" i="5"/>
  <c r="E217" i="5"/>
  <c r="E272" i="5"/>
  <c r="E292" i="5"/>
  <c r="E234" i="5"/>
  <c r="E279" i="5"/>
  <c r="E195" i="5"/>
  <c r="E147" i="5"/>
  <c r="E136" i="5"/>
  <c r="E144" i="5"/>
  <c r="E198" i="5"/>
  <c r="E131" i="5"/>
  <c r="E132" i="5"/>
  <c r="E143" i="5"/>
  <c r="E133" i="5"/>
  <c r="E40" i="5"/>
  <c r="E33" i="5"/>
  <c r="E66" i="5"/>
  <c r="E93" i="5"/>
  <c r="E46" i="5"/>
  <c r="E27" i="5"/>
  <c r="E81" i="5"/>
  <c r="E365" i="5"/>
  <c r="E291" i="5"/>
  <c r="E232" i="5"/>
  <c r="E245" i="5"/>
  <c r="E306" i="5"/>
  <c r="E221" i="5"/>
  <c r="E129" i="5"/>
  <c r="E157" i="5"/>
  <c r="E112" i="5"/>
  <c r="E113" i="5"/>
  <c r="E156" i="5"/>
  <c r="E139" i="5"/>
  <c r="E183" i="5"/>
  <c r="E201" i="5"/>
  <c r="E171" i="5"/>
  <c r="E125" i="5"/>
  <c r="E191" i="5"/>
  <c r="E31" i="5"/>
  <c r="E91" i="5"/>
  <c r="E363" i="5"/>
  <c r="E296" i="5"/>
  <c r="E266" i="5"/>
  <c r="E169" i="5"/>
  <c r="E197" i="5"/>
  <c r="E162" i="5"/>
  <c r="E116" i="5"/>
  <c r="E103" i="5"/>
  <c r="E37" i="5"/>
  <c r="E47" i="5"/>
  <c r="E366" i="5"/>
  <c r="E265" i="5"/>
  <c r="E238" i="5"/>
  <c r="E228" i="5"/>
  <c r="E243" i="5"/>
  <c r="E289" i="5"/>
  <c r="E257" i="5"/>
  <c r="E173" i="5"/>
  <c r="E185" i="5"/>
  <c r="E174" i="5"/>
  <c r="E204" i="5"/>
  <c r="E121" i="5"/>
  <c r="E170" i="5"/>
  <c r="E186" i="5"/>
  <c r="E150" i="5"/>
  <c r="E88" i="5"/>
  <c r="E188" i="5"/>
  <c r="E184" i="5"/>
  <c r="E206" i="5"/>
  <c r="E205" i="5"/>
  <c r="E119" i="5"/>
  <c r="E74" i="5"/>
  <c r="E52" i="5"/>
  <c r="E34" i="5"/>
  <c r="E44" i="5"/>
  <c r="E92" i="5"/>
  <c r="E324" i="5"/>
  <c r="E55" i="5"/>
  <c r="E367" i="5"/>
  <c r="E358" i="5"/>
  <c r="E371" i="5"/>
  <c r="E250" i="5"/>
  <c r="E251" i="5"/>
  <c r="E278" i="5"/>
  <c r="E241" i="5"/>
  <c r="E249" i="5"/>
  <c r="E115" i="5"/>
  <c r="E126" i="5"/>
  <c r="E159" i="5"/>
  <c r="E155" i="5"/>
  <c r="E252" i="5"/>
  <c r="E164" i="5"/>
  <c r="E160" i="5"/>
  <c r="E29" i="5"/>
  <c r="E48" i="5"/>
  <c r="E85" i="5"/>
  <c r="E82" i="5"/>
  <c r="E327" i="5"/>
  <c r="E323" i="5"/>
  <c r="E286" i="5"/>
  <c r="E187" i="5"/>
  <c r="E190" i="5"/>
  <c r="E166" i="5"/>
  <c r="E142" i="5"/>
  <c r="E151" i="5"/>
  <c r="E41" i="5"/>
  <c r="E285" i="5"/>
  <c r="E141" i="5"/>
  <c r="E176" i="5"/>
  <c r="E118" i="5"/>
  <c r="E165" i="5"/>
  <c r="E189" i="5"/>
  <c r="E152" i="5"/>
  <c r="E179" i="5"/>
  <c r="E57" i="5"/>
  <c r="E102" i="5"/>
  <c r="E276" i="5"/>
  <c r="E145" i="5"/>
  <c r="E124" i="5"/>
  <c r="E67" i="5"/>
  <c r="E362" i="5"/>
  <c r="E308" i="5"/>
  <c r="E302" i="5"/>
  <c r="E229" i="5"/>
  <c r="E123" i="5"/>
  <c r="E122" i="5"/>
  <c r="E182" i="5"/>
  <c r="E177" i="5"/>
  <c r="E202" i="5"/>
  <c r="E175" i="5"/>
  <c r="E196" i="5"/>
  <c r="E63" i="5"/>
  <c r="E168" i="5"/>
  <c r="E140" i="5"/>
  <c r="E43" i="5"/>
  <c r="E227" i="5"/>
  <c r="E233" i="5"/>
  <c r="E161" i="5"/>
  <c r="E255" i="5"/>
  <c r="E280" i="5"/>
  <c r="E316" i="5"/>
  <c r="E59" i="5"/>
  <c r="E317" i="5"/>
  <c r="E32" i="5"/>
  <c r="E329" i="5"/>
  <c r="E239" i="5"/>
  <c r="E167" i="5"/>
  <c r="E200" i="5"/>
  <c r="E56" i="5"/>
  <c r="E274" i="5"/>
  <c r="E282" i="5"/>
  <c r="E303" i="5"/>
  <c r="E149" i="5"/>
  <c r="E153" i="5"/>
  <c r="E77" i="5"/>
  <c r="E146" i="5"/>
  <c r="E36" i="5"/>
  <c r="E117" i="5"/>
  <c r="E163" i="5"/>
  <c r="E138" i="5"/>
  <c r="E111" i="5"/>
  <c r="E258" i="5"/>
  <c r="D399" i="5"/>
  <c r="E17" i="5"/>
  <c r="E21" i="5"/>
  <c r="E22" i="5"/>
  <c r="F12" i="5"/>
  <c r="E16" i="5"/>
  <c r="F399" i="5"/>
  <c r="E23" i="5"/>
  <c r="F24" i="5"/>
  <c r="E12" i="5"/>
  <c r="E13" i="5"/>
  <c r="F411" i="5"/>
  <c r="E18" i="5"/>
  <c r="E14" i="5"/>
  <c r="E399" i="5"/>
  <c r="F9" i="5"/>
  <c r="F86" i="5"/>
  <c r="F330" i="5"/>
  <c r="F316" i="5"/>
  <c r="F103" i="5"/>
  <c r="F85" i="5"/>
  <c r="F27" i="5"/>
  <c r="F98" i="5"/>
  <c r="F81" i="5"/>
  <c r="F88" i="5"/>
  <c r="F87" i="5"/>
  <c r="F360" i="5"/>
  <c r="F363" i="5"/>
  <c r="F236" i="5"/>
  <c r="F224" i="5"/>
  <c r="F288" i="5"/>
  <c r="F261" i="5"/>
  <c r="F305" i="5"/>
  <c r="F240" i="5"/>
  <c r="F304" i="5"/>
  <c r="F222" i="5"/>
  <c r="F286" i="5"/>
  <c r="F241" i="5"/>
  <c r="F322" i="5"/>
  <c r="F44" i="5"/>
  <c r="F62" i="5"/>
  <c r="F325" i="5"/>
  <c r="F101" i="5"/>
  <c r="F97" i="5"/>
  <c r="F61" i="5"/>
  <c r="F78" i="5"/>
  <c r="F100" i="5"/>
  <c r="F31" i="5"/>
  <c r="F321" i="5"/>
  <c r="F95" i="5"/>
  <c r="F60" i="5"/>
  <c r="F328" i="5"/>
  <c r="F83" i="5"/>
  <c r="F366" i="5"/>
  <c r="F357" i="5"/>
  <c r="F374" i="5"/>
  <c r="F373" i="5"/>
  <c r="F370" i="5"/>
  <c r="F358" i="5"/>
  <c r="F223" i="5"/>
  <c r="F287" i="5"/>
  <c r="F244" i="5"/>
  <c r="F308" i="5"/>
  <c r="F237" i="5"/>
  <c r="F301" i="5"/>
  <c r="F219" i="5"/>
  <c r="F218" i="5"/>
  <c r="F282" i="5"/>
  <c r="F270" i="5"/>
  <c r="F225" i="5"/>
  <c r="F271" i="5"/>
  <c r="F228" i="5"/>
  <c r="F292" i="5"/>
  <c r="F253" i="5"/>
  <c r="F307" i="5"/>
  <c r="F266" i="5"/>
  <c r="F275" i="5"/>
  <c r="F242" i="5"/>
  <c r="F71" i="5"/>
  <c r="F28" i="5"/>
  <c r="F99" i="5"/>
  <c r="F64" i="5"/>
  <c r="F57" i="5"/>
  <c r="F94" i="5"/>
  <c r="F69" i="5"/>
  <c r="F315" i="5"/>
  <c r="F63" i="5"/>
  <c r="F70" i="5"/>
  <c r="F30" i="5"/>
  <c r="F90" i="5"/>
  <c r="F372" i="5"/>
  <c r="F371" i="5"/>
  <c r="F232" i="5"/>
  <c r="F296" i="5"/>
  <c r="F300" i="5"/>
  <c r="F252" i="5"/>
  <c r="F233" i="5"/>
  <c r="F216" i="5"/>
  <c r="F280" i="5"/>
  <c r="F67" i="5"/>
  <c r="F25" i="5"/>
  <c r="F68" i="5"/>
  <c r="F56" i="5"/>
  <c r="F319" i="5"/>
  <c r="F59" i="5"/>
  <c r="F49" i="5"/>
  <c r="F80" i="5"/>
  <c r="F55" i="5"/>
  <c r="F327" i="5"/>
  <c r="F284" i="5"/>
  <c r="F272" i="5"/>
  <c r="F234" i="5"/>
  <c r="F148" i="5"/>
  <c r="F158" i="5"/>
  <c r="F203" i="5"/>
  <c r="F114" i="5"/>
  <c r="F178" i="5"/>
  <c r="F134" i="5"/>
  <c r="F154" i="5"/>
  <c r="F180" i="5"/>
  <c r="F135" i="5"/>
  <c r="F120" i="5"/>
  <c r="F79" i="5"/>
  <c r="F50" i="5"/>
  <c r="F74" i="5"/>
  <c r="F58" i="5"/>
  <c r="F39" i="5"/>
  <c r="F47" i="5"/>
  <c r="F84" i="5"/>
  <c r="F46" i="5"/>
  <c r="F36" i="5"/>
  <c r="F329" i="5"/>
  <c r="F51" i="5"/>
  <c r="F73" i="5"/>
  <c r="F359" i="5"/>
  <c r="F362" i="5"/>
  <c r="F369" i="5"/>
  <c r="F293" i="5"/>
  <c r="F283" i="5"/>
  <c r="F235" i="5"/>
  <c r="F263" i="5"/>
  <c r="F264" i="5"/>
  <c r="F267" i="5"/>
  <c r="F290" i="5"/>
  <c r="F306" i="5"/>
  <c r="F217" i="5"/>
  <c r="F278" i="5"/>
  <c r="F279" i="5"/>
  <c r="F195" i="5"/>
  <c r="F147" i="5"/>
  <c r="F136" i="5"/>
  <c r="F144" i="5"/>
  <c r="F198" i="5"/>
  <c r="F131" i="5"/>
  <c r="F132" i="5"/>
  <c r="F143" i="5"/>
  <c r="F205" i="5"/>
  <c r="F125" i="5"/>
  <c r="F89" i="5"/>
  <c r="F53" i="5"/>
  <c r="F54" i="5"/>
  <c r="F33" i="5"/>
  <c r="F35" i="5"/>
  <c r="F65" i="5"/>
  <c r="F314" i="5"/>
  <c r="F367" i="5"/>
  <c r="F262" i="5"/>
  <c r="F250" i="5"/>
  <c r="F285" i="5"/>
  <c r="F257" i="5"/>
  <c r="F248" i="5"/>
  <c r="F249" i="5"/>
  <c r="F149" i="5"/>
  <c r="F157" i="5"/>
  <c r="F173" i="5"/>
  <c r="F168" i="5"/>
  <c r="F142" i="5"/>
  <c r="F206" i="5"/>
  <c r="F113" i="5"/>
  <c r="F119" i="5"/>
  <c r="F191" i="5"/>
  <c r="F121" i="5"/>
  <c r="F201" i="5"/>
  <c r="F42" i="5"/>
  <c r="F326" i="5"/>
  <c r="F38" i="5"/>
  <c r="F82" i="5"/>
  <c r="F77" i="5"/>
  <c r="F297" i="5"/>
  <c r="F265" i="5"/>
  <c r="F302" i="5"/>
  <c r="F220" i="5"/>
  <c r="F246" i="5"/>
  <c r="F243" i="5"/>
  <c r="F289" i="5"/>
  <c r="F141" i="5"/>
  <c r="F189" i="5"/>
  <c r="F185" i="5"/>
  <c r="F174" i="5"/>
  <c r="F130" i="5"/>
  <c r="F204" i="5"/>
  <c r="F128" i="5"/>
  <c r="F170" i="5"/>
  <c r="F133" i="5"/>
  <c r="F117" i="5"/>
  <c r="F162" i="5"/>
  <c r="F116" i="5"/>
  <c r="F41" i="5"/>
  <c r="F226" i="5"/>
  <c r="F303" i="5"/>
  <c r="F187" i="5"/>
  <c r="F175" i="5"/>
  <c r="F93" i="5"/>
  <c r="F313" i="5"/>
  <c r="F104" i="5"/>
  <c r="F72" i="5"/>
  <c r="F76" i="5"/>
  <c r="F361" i="5"/>
  <c r="F259" i="5"/>
  <c r="F251" i="5"/>
  <c r="F115" i="5"/>
  <c r="F126" i="5"/>
  <c r="F199" i="5"/>
  <c r="F159" i="5"/>
  <c r="F155" i="5"/>
  <c r="F186" i="5"/>
  <c r="F181" i="5"/>
  <c r="F150" i="5"/>
  <c r="F184" i="5"/>
  <c r="F169" i="5"/>
  <c r="F164" i="5"/>
  <c r="F160" i="5"/>
  <c r="F92" i="5"/>
  <c r="F324" i="5"/>
  <c r="F364" i="5"/>
  <c r="F255" i="5"/>
  <c r="F238" i="5"/>
  <c r="F277" i="5"/>
  <c r="F260" i="5"/>
  <c r="F166" i="5"/>
  <c r="F140" i="5"/>
  <c r="F96" i="5"/>
  <c r="F40" i="5"/>
  <c r="F37" i="5"/>
  <c r="F66" i="5"/>
  <c r="F26" i="5"/>
  <c r="F230" i="5"/>
  <c r="F273" i="5"/>
  <c r="F276" i="5"/>
  <c r="F231" i="5"/>
  <c r="F188" i="5"/>
  <c r="F269" i="5"/>
  <c r="F153" i="5"/>
  <c r="F145" i="5"/>
  <c r="F172" i="5"/>
  <c r="F32" i="5"/>
  <c r="F102" i="5"/>
  <c r="F294" i="5"/>
  <c r="F274" i="5"/>
  <c r="F291" i="5"/>
  <c r="F229" i="5"/>
  <c r="F221" i="5"/>
  <c r="F123" i="5"/>
  <c r="F192" i="5"/>
  <c r="F193" i="5"/>
  <c r="F165" i="5"/>
  <c r="F122" i="5"/>
  <c r="F139" i="5"/>
  <c r="F182" i="5"/>
  <c r="F177" i="5"/>
  <c r="F202" i="5"/>
  <c r="F156" i="5"/>
  <c r="F312" i="5"/>
  <c r="F75" i="5"/>
  <c r="F176" i="5"/>
  <c r="F194" i="5"/>
  <c r="F161" i="5"/>
  <c r="F52" i="5"/>
  <c r="F356" i="5"/>
  <c r="F163" i="5"/>
  <c r="F43" i="5"/>
  <c r="F34" i="5"/>
  <c r="F152" i="5"/>
  <c r="F179" i="5"/>
  <c r="F318" i="5"/>
  <c r="F323" i="5"/>
  <c r="F190" i="5"/>
  <c r="F29" i="5"/>
  <c r="F48" i="5"/>
  <c r="F45" i="5"/>
  <c r="F299" i="5"/>
  <c r="F281" i="5"/>
  <c r="F171" i="5"/>
  <c r="F196" i="5"/>
  <c r="F298" i="5"/>
  <c r="F118" i="5"/>
  <c r="F91" i="5"/>
  <c r="F368" i="5"/>
  <c r="F247" i="5"/>
  <c r="F197" i="5"/>
  <c r="F320" i="5"/>
  <c r="F112" i="5"/>
  <c r="F111" i="5"/>
  <c r="F239" i="5"/>
  <c r="F254" i="5"/>
  <c r="F167" i="5"/>
  <c r="F124" i="5"/>
  <c r="F317" i="5"/>
  <c r="F295" i="5"/>
  <c r="F137" i="5"/>
  <c r="F151" i="5"/>
  <c r="F365" i="5"/>
  <c r="F256" i="5"/>
  <c r="F268" i="5"/>
  <c r="F129" i="5"/>
  <c r="F146" i="5"/>
  <c r="F227" i="5"/>
  <c r="F183" i="5"/>
  <c r="F245" i="5"/>
  <c r="F138" i="5"/>
  <c r="F258" i="5"/>
  <c r="F127" i="5"/>
  <c r="F200" i="5"/>
  <c r="E24" i="5"/>
  <c r="F20" i="5"/>
  <c r="F13" i="5"/>
  <c r="E19" i="5"/>
  <c r="F18" i="5"/>
  <c r="E377" i="5"/>
  <c r="D10" i="5"/>
  <c r="D42" i="5"/>
  <c r="D44" i="5"/>
  <c r="D39" i="5"/>
  <c r="D96" i="5"/>
  <c r="D64" i="5"/>
  <c r="D94" i="5"/>
  <c r="D69" i="5"/>
  <c r="D324" i="5"/>
  <c r="D91" i="5"/>
  <c r="D60" i="5"/>
  <c r="D70" i="5"/>
  <c r="D80" i="5"/>
  <c r="D359" i="5"/>
  <c r="D365" i="5"/>
  <c r="D367" i="5"/>
  <c r="D362" i="5"/>
  <c r="D276" i="5"/>
  <c r="D250" i="5"/>
  <c r="D235" i="5"/>
  <c r="D270" i="5"/>
  <c r="D233" i="5"/>
  <c r="D260" i="5"/>
  <c r="D234" i="5"/>
  <c r="D298" i="5"/>
  <c r="D54" i="5"/>
  <c r="D316" i="5"/>
  <c r="D103" i="5"/>
  <c r="D35" i="5"/>
  <c r="D57" i="5"/>
  <c r="D319" i="5"/>
  <c r="D45" i="5"/>
  <c r="D320" i="5"/>
  <c r="D315" i="5"/>
  <c r="D87" i="5"/>
  <c r="D76" i="5"/>
  <c r="D90" i="5"/>
  <c r="D73" i="5"/>
  <c r="D372" i="5"/>
  <c r="D371" i="5"/>
  <c r="D231" i="5"/>
  <c r="D295" i="5"/>
  <c r="D264" i="5"/>
  <c r="D220" i="5"/>
  <c r="D284" i="5"/>
  <c r="D277" i="5"/>
  <c r="D299" i="5"/>
  <c r="D289" i="5"/>
  <c r="D257" i="5"/>
  <c r="D53" i="5"/>
  <c r="D48" i="5"/>
  <c r="D40" i="5"/>
  <c r="D37" i="5"/>
  <c r="D68" i="5"/>
  <c r="D65" i="5"/>
  <c r="D46" i="5"/>
  <c r="D321" i="5"/>
  <c r="D59" i="5"/>
  <c r="D49" i="5"/>
  <c r="D88" i="5"/>
  <c r="D82" i="5"/>
  <c r="D77" i="5"/>
  <c r="D83" i="5"/>
  <c r="D230" i="5"/>
  <c r="D294" i="5"/>
  <c r="D226" i="5"/>
  <c r="D290" i="5"/>
  <c r="D268" i="5"/>
  <c r="D246" i="5"/>
  <c r="D147" i="5"/>
  <c r="D74" i="5"/>
  <c r="D62" i="5"/>
  <c r="D313" i="5"/>
  <c r="D34" i="5"/>
  <c r="D72" i="5"/>
  <c r="D314" i="5"/>
  <c r="D36" i="5"/>
  <c r="D364" i="5"/>
  <c r="D358" i="5"/>
  <c r="D369" i="5"/>
  <c r="D236" i="5"/>
  <c r="D287" i="5"/>
  <c r="D308" i="5"/>
  <c r="D232" i="5"/>
  <c r="D258" i="5"/>
  <c r="D278" i="5"/>
  <c r="D229" i="5"/>
  <c r="D253" i="5"/>
  <c r="D286" i="5"/>
  <c r="D249" i="5"/>
  <c r="D149" i="5"/>
  <c r="D157" i="5"/>
  <c r="D173" i="5"/>
  <c r="D168" i="5"/>
  <c r="D174" i="5"/>
  <c r="D145" i="5"/>
  <c r="D101" i="5"/>
  <c r="D33" i="5"/>
  <c r="D312" i="5"/>
  <c r="D89" i="5"/>
  <c r="D98" i="5"/>
  <c r="D38" i="5"/>
  <c r="D374" i="5"/>
  <c r="D360" i="5"/>
  <c r="D262" i="5"/>
  <c r="D265" i="5"/>
  <c r="D269" i="5"/>
  <c r="D219" i="5"/>
  <c r="D218" i="5"/>
  <c r="D259" i="5"/>
  <c r="D271" i="5"/>
  <c r="D275" i="5"/>
  <c r="D242" i="5"/>
  <c r="D216" i="5"/>
  <c r="D192" i="5"/>
  <c r="D199" i="5"/>
  <c r="D127" i="5"/>
  <c r="D193" i="5"/>
  <c r="D137" i="5"/>
  <c r="D181" i="5"/>
  <c r="D130" i="5"/>
  <c r="D194" i="5"/>
  <c r="D172" i="5"/>
  <c r="D150" i="5"/>
  <c r="D124" i="5"/>
  <c r="D140" i="5"/>
  <c r="D116" i="5"/>
  <c r="D138" i="5"/>
  <c r="D202" i="5"/>
  <c r="D43" i="5"/>
  <c r="D93" i="5"/>
  <c r="D326" i="5"/>
  <c r="D79" i="5"/>
  <c r="D50" i="5"/>
  <c r="D330" i="5"/>
  <c r="D58" i="5"/>
  <c r="D27" i="5"/>
  <c r="D55" i="5"/>
  <c r="D329" i="5"/>
  <c r="D357" i="5"/>
  <c r="D370" i="5"/>
  <c r="D223" i="5"/>
  <c r="D256" i="5"/>
  <c r="D261" i="5"/>
  <c r="D244" i="5"/>
  <c r="D300" i="5"/>
  <c r="D281" i="5"/>
  <c r="D222" i="5"/>
  <c r="D148" i="5"/>
  <c r="D158" i="5"/>
  <c r="D203" i="5"/>
  <c r="D114" i="5"/>
  <c r="D178" i="5"/>
  <c r="D134" i="5"/>
  <c r="D154" i="5"/>
  <c r="D180" i="5"/>
  <c r="D135" i="5"/>
  <c r="D152" i="5"/>
  <c r="D200" i="5"/>
  <c r="D160" i="5"/>
  <c r="D47" i="5"/>
  <c r="D100" i="5"/>
  <c r="D85" i="5"/>
  <c r="D86" i="5"/>
  <c r="D325" i="5"/>
  <c r="D28" i="5"/>
  <c r="D75" i="5"/>
  <c r="D361" i="5"/>
  <c r="D273" i="5"/>
  <c r="D239" i="5"/>
  <c r="D241" i="5"/>
  <c r="D280" i="5"/>
  <c r="D195" i="5"/>
  <c r="D190" i="5"/>
  <c r="D184" i="5"/>
  <c r="D146" i="5"/>
  <c r="D132" i="5"/>
  <c r="D117" i="5"/>
  <c r="D151" i="5"/>
  <c r="D179" i="5"/>
  <c r="D185" i="5"/>
  <c r="D322" i="5"/>
  <c r="D102" i="5"/>
  <c r="D30" i="5"/>
  <c r="D224" i="5"/>
  <c r="D159" i="5"/>
  <c r="D191" i="5"/>
  <c r="D99" i="5"/>
  <c r="D84" i="5"/>
  <c r="D97" i="5"/>
  <c r="D92" i="5"/>
  <c r="D25" i="5"/>
  <c r="D51" i="5"/>
  <c r="D291" i="5"/>
  <c r="D245" i="5"/>
  <c r="D306" i="5"/>
  <c r="D272" i="5"/>
  <c r="D221" i="5"/>
  <c r="D129" i="5"/>
  <c r="D144" i="5"/>
  <c r="D143" i="5"/>
  <c r="D113" i="5"/>
  <c r="D156" i="5"/>
  <c r="D139" i="5"/>
  <c r="D183" i="5"/>
  <c r="D201" i="5"/>
  <c r="D171" i="5"/>
  <c r="D125" i="5"/>
  <c r="D120" i="5"/>
  <c r="D121" i="5"/>
  <c r="D66" i="5"/>
  <c r="D26" i="5"/>
  <c r="D327" i="5"/>
  <c r="D251" i="5"/>
  <c r="D126" i="5"/>
  <c r="D186" i="5"/>
  <c r="D61" i="5"/>
  <c r="D104" i="5"/>
  <c r="D31" i="5"/>
  <c r="D328" i="5"/>
  <c r="D41" i="5"/>
  <c r="D366" i="5"/>
  <c r="D363" i="5"/>
  <c r="D237" i="5"/>
  <c r="D238" i="5"/>
  <c r="D225" i="5"/>
  <c r="D228" i="5"/>
  <c r="D243" i="5"/>
  <c r="D176" i="5"/>
  <c r="D131" i="5"/>
  <c r="D204" i="5"/>
  <c r="D170" i="5"/>
  <c r="D29" i="5"/>
  <c r="D304" i="5"/>
  <c r="D115" i="5"/>
  <c r="D155" i="5"/>
  <c r="D67" i="5"/>
  <c r="D78" i="5"/>
  <c r="D95" i="5"/>
  <c r="D167" i="5"/>
  <c r="D128" i="5"/>
  <c r="D177" i="5"/>
  <c r="D133" i="5"/>
  <c r="D293" i="5"/>
  <c r="D282" i="5"/>
  <c r="D198" i="5"/>
  <c r="D196" i="5"/>
  <c r="D81" i="5"/>
  <c r="D305" i="5"/>
  <c r="D285" i="5"/>
  <c r="D317" i="5"/>
  <c r="D288" i="5"/>
  <c r="D263" i="5"/>
  <c r="D254" i="5"/>
  <c r="D188" i="5"/>
  <c r="D169" i="5"/>
  <c r="D119" i="5"/>
  <c r="D32" i="5"/>
  <c r="D217" i="5"/>
  <c r="D307" i="5"/>
  <c r="D163" i="5"/>
  <c r="D267" i="5"/>
  <c r="D292" i="5"/>
  <c r="D189" i="5"/>
  <c r="D56" i="5"/>
  <c r="D297" i="5"/>
  <c r="D252" i="5"/>
  <c r="D187" i="5"/>
  <c r="D166" i="5"/>
  <c r="D164" i="5"/>
  <c r="D142" i="5"/>
  <c r="D162" i="5"/>
  <c r="D122" i="5"/>
  <c r="D182" i="5"/>
  <c r="D52" i="5"/>
  <c r="D368" i="5"/>
  <c r="D274" i="5"/>
  <c r="D296" i="5"/>
  <c r="D248" i="5"/>
  <c r="D153" i="5"/>
  <c r="D112" i="5"/>
  <c r="D206" i="5"/>
  <c r="D318" i="5"/>
  <c r="D323" i="5"/>
  <c r="D227" i="5"/>
  <c r="D240" i="5"/>
  <c r="D136" i="5"/>
  <c r="D118" i="5"/>
  <c r="D161" i="5"/>
  <c r="D255" i="5"/>
  <c r="D71" i="5"/>
  <c r="D63" i="5"/>
  <c r="D283" i="5"/>
  <c r="D302" i="5"/>
  <c r="D266" i="5"/>
  <c r="D123" i="5"/>
  <c r="D197" i="5"/>
  <c r="D303" i="5"/>
  <c r="D175" i="5"/>
  <c r="D141" i="5"/>
  <c r="D356" i="5"/>
  <c r="D247" i="5"/>
  <c r="D205" i="5"/>
  <c r="D373" i="5"/>
  <c r="D301" i="5"/>
  <c r="D165" i="5"/>
  <c r="D279" i="5"/>
  <c r="D111" i="5"/>
  <c r="F6" i="5"/>
  <c r="D11" i="5"/>
  <c r="D7" i="5"/>
  <c r="F10" i="5"/>
  <c r="F8" i="5"/>
  <c r="D9" i="5"/>
  <c r="D8" i="5"/>
  <c r="E11" i="5"/>
  <c r="E10" i="5"/>
  <c r="E8" i="5"/>
  <c r="E6" i="5"/>
  <c r="E9" i="5"/>
  <c r="F7" i="5"/>
  <c r="D388" i="5"/>
  <c r="D394" i="5"/>
  <c r="D390" i="5"/>
  <c r="D391" i="5"/>
  <c r="D389" i="5"/>
  <c r="D395" i="5"/>
  <c r="D393" i="5"/>
  <c r="D392" i="5"/>
  <c r="D396" i="5"/>
  <c r="D387" i="5"/>
  <c r="D383" i="5"/>
  <c r="D378" i="5"/>
  <c r="D381" i="5"/>
  <c r="D379" i="5"/>
  <c r="D384" i="5"/>
  <c r="D385" i="5"/>
  <c r="D380" i="5"/>
  <c r="D382" i="5"/>
  <c r="D386" i="5"/>
  <c r="C11" i="7"/>
  <c r="E415" i="5"/>
  <c r="E417" i="5"/>
  <c r="E416" i="5"/>
  <c r="E412" i="5"/>
  <c r="E420" i="5"/>
  <c r="E418" i="5"/>
  <c r="E414" i="5"/>
  <c r="E419" i="5"/>
  <c r="E413" i="5"/>
  <c r="E401" i="5"/>
  <c r="E402" i="5"/>
  <c r="E407" i="5"/>
  <c r="E406" i="5"/>
  <c r="E404" i="5"/>
  <c r="E408" i="5"/>
  <c r="E400" i="5"/>
  <c r="E403" i="5"/>
  <c r="E405" i="5"/>
  <c r="D412" i="5"/>
  <c r="D414" i="5"/>
  <c r="D420" i="5"/>
  <c r="D415" i="5"/>
  <c r="D419" i="5"/>
  <c r="D413" i="5"/>
  <c r="D417" i="5"/>
  <c r="D416" i="5"/>
  <c r="D418" i="5"/>
  <c r="C12" i="7"/>
  <c r="F404" i="5"/>
  <c r="F402" i="5"/>
  <c r="F401" i="5"/>
  <c r="F407" i="5"/>
  <c r="F406" i="5"/>
  <c r="F403" i="5"/>
  <c r="F408" i="5"/>
  <c r="F400" i="5"/>
  <c r="F405" i="5"/>
  <c r="D107" i="5"/>
  <c r="D336" i="5"/>
  <c r="D342" i="5"/>
  <c r="D340" i="5"/>
  <c r="D343" i="5"/>
  <c r="D341" i="5"/>
  <c r="D335" i="5"/>
  <c r="D351" i="5"/>
  <c r="D338" i="5"/>
  <c r="D348" i="5"/>
  <c r="D350" i="5"/>
  <c r="D334" i="5"/>
  <c r="D344" i="5"/>
  <c r="D352" i="5"/>
  <c r="D345" i="5"/>
  <c r="D337" i="5"/>
  <c r="D339" i="5"/>
  <c r="D347" i="5"/>
  <c r="D349" i="5"/>
  <c r="D346" i="5"/>
  <c r="F334" i="5"/>
  <c r="F348" i="5"/>
  <c r="F345" i="5"/>
  <c r="F350" i="5"/>
  <c r="F337" i="5"/>
  <c r="F346" i="5"/>
  <c r="F336" i="5"/>
  <c r="F339" i="5"/>
  <c r="F344" i="5"/>
  <c r="F347" i="5"/>
  <c r="F352" i="5"/>
  <c r="F349" i="5"/>
  <c r="F342" i="5"/>
  <c r="F340" i="5"/>
  <c r="F341" i="5"/>
  <c r="F351" i="5"/>
  <c r="F343" i="5"/>
  <c r="F335" i="5"/>
  <c r="F338" i="5"/>
  <c r="F417" i="5"/>
  <c r="F416" i="5"/>
  <c r="F414" i="5"/>
  <c r="F418" i="5"/>
  <c r="F419" i="5"/>
  <c r="F412" i="5"/>
  <c r="F420" i="5"/>
  <c r="F415" i="5"/>
  <c r="F413" i="5"/>
  <c r="J107" i="5"/>
  <c r="D411" i="5"/>
  <c r="F390" i="5"/>
  <c r="F389" i="5"/>
  <c r="F391" i="5"/>
  <c r="F394" i="5"/>
  <c r="F392" i="5"/>
  <c r="F396" i="5"/>
  <c r="F395" i="5"/>
  <c r="F387" i="5"/>
  <c r="F393" i="5"/>
  <c r="F388" i="5"/>
  <c r="F382" i="5"/>
  <c r="F380" i="5"/>
  <c r="F386" i="5"/>
  <c r="F384" i="5"/>
  <c r="F381" i="5"/>
  <c r="F383" i="5"/>
  <c r="F379" i="5"/>
  <c r="F378" i="5"/>
  <c r="F385" i="5"/>
  <c r="E411" i="5"/>
  <c r="F377" i="5"/>
  <c r="E391" i="5"/>
  <c r="E388" i="5"/>
  <c r="E394" i="5"/>
  <c r="E390" i="5"/>
  <c r="E392" i="5"/>
  <c r="E389" i="5"/>
  <c r="E395" i="5"/>
  <c r="E387" i="5"/>
  <c r="E393" i="5"/>
  <c r="E396" i="5"/>
  <c r="E386" i="5"/>
  <c r="E379" i="5"/>
  <c r="E382" i="5"/>
  <c r="E384" i="5"/>
  <c r="E383" i="5"/>
  <c r="E378" i="5"/>
  <c r="E381" i="5"/>
  <c r="E385" i="5"/>
  <c r="E380" i="5"/>
  <c r="D377" i="5"/>
  <c r="E345" i="5"/>
  <c r="E343" i="5"/>
  <c r="E341" i="5"/>
  <c r="E335" i="5"/>
  <c r="E351" i="5"/>
  <c r="E338" i="5"/>
  <c r="E337" i="5"/>
  <c r="E348" i="5"/>
  <c r="E344" i="5"/>
  <c r="E336" i="5"/>
  <c r="E334" i="5"/>
  <c r="E342" i="5"/>
  <c r="E352" i="5"/>
  <c r="E339" i="5"/>
  <c r="E347" i="5"/>
  <c r="E349" i="5"/>
  <c r="E346" i="5"/>
  <c r="E340" i="5"/>
  <c r="E350" i="5"/>
  <c r="D407" i="5"/>
  <c r="D406" i="5"/>
  <c r="D404" i="5"/>
  <c r="D401" i="5"/>
  <c r="D400" i="5"/>
  <c r="D405" i="5"/>
  <c r="D403" i="5"/>
  <c r="D408" i="5"/>
  <c r="D402" i="5"/>
  <c r="D333" i="5"/>
  <c r="D212" i="5"/>
  <c r="D108" i="5"/>
  <c r="D210" i="5"/>
  <c r="D215" i="5"/>
  <c r="D109" i="5"/>
  <c r="D110" i="5"/>
  <c r="D211" i="5"/>
  <c r="D213" i="5"/>
  <c r="D214" i="5"/>
  <c r="E311" i="5"/>
  <c r="E210" i="5"/>
  <c r="E215" i="5"/>
  <c r="E211" i="5"/>
  <c r="E213" i="5"/>
  <c r="E214" i="5"/>
  <c r="E212" i="5"/>
  <c r="E108" i="5"/>
  <c r="E110" i="5"/>
  <c r="E109" i="5"/>
  <c r="F311" i="5"/>
  <c r="F109" i="5"/>
  <c r="F215" i="5"/>
  <c r="F212" i="5"/>
  <c r="F211" i="5"/>
  <c r="F213" i="5"/>
  <c r="F108" i="5"/>
  <c r="F110" i="5"/>
  <c r="F214" i="5"/>
  <c r="F210" i="5"/>
  <c r="E209" i="5"/>
  <c r="E355" i="5"/>
  <c r="E333" i="5"/>
  <c r="D311" i="5"/>
  <c r="D355" i="5"/>
  <c r="F333" i="5"/>
  <c r="F355" i="5"/>
  <c r="F209" i="5"/>
  <c r="F59" i="7"/>
  <c r="N5" i="12" s="1"/>
  <c r="U412" i="5"/>
  <c r="U414" i="5"/>
  <c r="U416" i="5"/>
  <c r="U418" i="5"/>
  <c r="U420" i="5"/>
  <c r="U384" i="5"/>
  <c r="U396" i="5"/>
  <c r="U370" i="5"/>
  <c r="U362" i="5"/>
  <c r="U352" i="5"/>
  <c r="U344" i="5"/>
  <c r="U336" i="5"/>
  <c r="U311" i="5"/>
  <c r="U300" i="5"/>
  <c r="U293" i="5"/>
  <c r="U281" i="5"/>
  <c r="U273" i="5"/>
  <c r="U265" i="5"/>
  <c r="U257" i="5"/>
  <c r="U249" i="5"/>
  <c r="U241" i="5"/>
  <c r="U233" i="5"/>
  <c r="U225" i="5"/>
  <c r="U387" i="5"/>
  <c r="U394" i="5"/>
  <c r="U377" i="5"/>
  <c r="U367" i="5"/>
  <c r="U359" i="5"/>
  <c r="U349" i="5"/>
  <c r="U341" i="5"/>
  <c r="U333" i="5"/>
  <c r="U302" i="5"/>
  <c r="U295" i="5"/>
  <c r="U286" i="5"/>
  <c r="U278" i="5"/>
  <c r="U270" i="5"/>
  <c r="U262" i="5"/>
  <c r="U254" i="5"/>
  <c r="U246" i="5"/>
  <c r="U238" i="5"/>
  <c r="U230" i="5"/>
  <c r="U222" i="5"/>
  <c r="U214" i="5"/>
  <c r="U204" i="5"/>
  <c r="U411" i="5"/>
  <c r="U401" i="5"/>
  <c r="U403" i="5"/>
  <c r="U405" i="5"/>
  <c r="U407" i="5"/>
  <c r="U382" i="5"/>
  <c r="U392" i="5"/>
  <c r="U372" i="5"/>
  <c r="U364" i="5"/>
  <c r="U356" i="5"/>
  <c r="U346" i="5"/>
  <c r="U338" i="5"/>
  <c r="U313" i="5"/>
  <c r="U315" i="5"/>
  <c r="U317" i="5"/>
  <c r="U319" i="5"/>
  <c r="U321" i="5"/>
  <c r="U323" i="5"/>
  <c r="U325" i="5"/>
  <c r="U327" i="5"/>
  <c r="U329" i="5"/>
  <c r="U304" i="5"/>
  <c r="U297" i="5"/>
  <c r="U288" i="5"/>
  <c r="U283" i="5"/>
  <c r="U275" i="5"/>
  <c r="U267" i="5"/>
  <c r="U259" i="5"/>
  <c r="U251" i="5"/>
  <c r="U243" i="5"/>
  <c r="U235" i="5"/>
  <c r="U227" i="5"/>
  <c r="U219" i="5"/>
  <c r="U211" i="5"/>
  <c r="U201" i="5"/>
  <c r="U383" i="5"/>
  <c r="U393" i="5"/>
  <c r="U371" i="5"/>
  <c r="U363" i="5"/>
  <c r="U355" i="5"/>
  <c r="U345" i="5"/>
  <c r="U337" i="5"/>
  <c r="U303" i="5"/>
  <c r="U294" i="5"/>
  <c r="U287" i="5"/>
  <c r="U400" i="5"/>
  <c r="U399" i="5"/>
  <c r="U365" i="5"/>
  <c r="U347" i="5"/>
  <c r="U307" i="5"/>
  <c r="U298" i="5"/>
  <c r="U284" i="5"/>
  <c r="U271" i="5"/>
  <c r="U258" i="5"/>
  <c r="U245" i="5"/>
  <c r="U232" i="5"/>
  <c r="U220" i="5"/>
  <c r="U216" i="5"/>
  <c r="U200" i="5"/>
  <c r="U192" i="5"/>
  <c r="U184" i="5"/>
  <c r="U176" i="5"/>
  <c r="U168" i="5"/>
  <c r="U160" i="5"/>
  <c r="U152" i="5"/>
  <c r="U144" i="5"/>
  <c r="U136" i="5"/>
  <c r="U128" i="5"/>
  <c r="U120" i="5"/>
  <c r="U112" i="5"/>
  <c r="U369" i="5"/>
  <c r="U351" i="5"/>
  <c r="U335" i="5"/>
  <c r="U306" i="5"/>
  <c r="U279" i="5"/>
  <c r="U266" i="5"/>
  <c r="U253" i="5"/>
  <c r="U240" i="5"/>
  <c r="U228" i="5"/>
  <c r="U209" i="5"/>
  <c r="U203" i="5"/>
  <c r="U197" i="5"/>
  <c r="U189" i="5"/>
  <c r="U181" i="5"/>
  <c r="U173" i="5"/>
  <c r="U165" i="5"/>
  <c r="U157" i="5"/>
  <c r="U149" i="5"/>
  <c r="U141" i="5"/>
  <c r="U133" i="5"/>
  <c r="U125" i="5"/>
  <c r="U117" i="5"/>
  <c r="U109" i="5"/>
  <c r="U12" i="5"/>
  <c r="U415" i="5"/>
  <c r="U419" i="5"/>
  <c r="U378" i="5"/>
  <c r="U388" i="5"/>
  <c r="U374" i="5"/>
  <c r="U358" i="5"/>
  <c r="U340" i="5"/>
  <c r="U301" i="5"/>
  <c r="U292" i="5"/>
  <c r="U274" i="5"/>
  <c r="U261" i="5"/>
  <c r="U248" i="5"/>
  <c r="U236" i="5"/>
  <c r="U223" i="5"/>
  <c r="U212" i="5"/>
  <c r="U206" i="5"/>
  <c r="U194" i="5"/>
  <c r="U186" i="5"/>
  <c r="U178" i="5"/>
  <c r="U170" i="5"/>
  <c r="U162" i="5"/>
  <c r="U154" i="5"/>
  <c r="U146" i="5"/>
  <c r="U138" i="5"/>
  <c r="U130" i="5"/>
  <c r="U122" i="5"/>
  <c r="U114" i="5"/>
  <c r="U10" i="5"/>
  <c r="U402" i="5"/>
  <c r="U406" i="5"/>
  <c r="U368" i="5"/>
  <c r="U350" i="5"/>
  <c r="U334" i="5"/>
  <c r="U314" i="5"/>
  <c r="U318" i="5"/>
  <c r="U322" i="5"/>
  <c r="U326" i="5"/>
  <c r="U330" i="5"/>
  <c r="U305" i="5"/>
  <c r="U296" i="5"/>
  <c r="U282" i="5"/>
  <c r="U269" i="5"/>
  <c r="U256" i="5"/>
  <c r="U244" i="5"/>
  <c r="U231" i="5"/>
  <c r="U215" i="5"/>
  <c r="U199" i="5"/>
  <c r="U191" i="5"/>
  <c r="U183" i="5"/>
  <c r="U175" i="5"/>
  <c r="U167" i="5"/>
  <c r="U159" i="5"/>
  <c r="U151" i="5"/>
  <c r="U143" i="5"/>
  <c r="U135" i="5"/>
  <c r="U127" i="5"/>
  <c r="U119" i="5"/>
  <c r="U111" i="5"/>
  <c r="U8" i="5"/>
  <c r="U379" i="5"/>
  <c r="U389" i="5"/>
  <c r="U373" i="5"/>
  <c r="U357" i="5"/>
  <c r="U339" i="5"/>
  <c r="U291" i="5"/>
  <c r="U277" i="5"/>
  <c r="U264" i="5"/>
  <c r="U252" i="5"/>
  <c r="U413" i="5"/>
  <c r="U417" i="5"/>
  <c r="U395" i="5"/>
  <c r="U366" i="5"/>
  <c r="U348" i="5"/>
  <c r="U308" i="5"/>
  <c r="U285" i="5"/>
  <c r="U280" i="5"/>
  <c r="U268" i="5"/>
  <c r="U255" i="5"/>
  <c r="U242" i="5"/>
  <c r="U229" i="5"/>
  <c r="U210" i="5"/>
  <c r="U198" i="5"/>
  <c r="U190" i="5"/>
  <c r="U182" i="5"/>
  <c r="U174" i="5"/>
  <c r="U166" i="5"/>
  <c r="U158" i="5"/>
  <c r="U150" i="5"/>
  <c r="U142" i="5"/>
  <c r="U134" i="5"/>
  <c r="U126" i="5"/>
  <c r="U118" i="5"/>
  <c r="U110" i="5"/>
  <c r="U404" i="5"/>
  <c r="U391" i="5"/>
  <c r="U360" i="5"/>
  <c r="U324" i="5"/>
  <c r="U263" i="5"/>
  <c r="U234" i="5"/>
  <c r="U213" i="5"/>
  <c r="U187" i="5"/>
  <c r="U172" i="5"/>
  <c r="U137" i="5"/>
  <c r="U123" i="5"/>
  <c r="U108" i="5"/>
  <c r="U17" i="5"/>
  <c r="U26" i="5"/>
  <c r="U33" i="5"/>
  <c r="U42" i="5"/>
  <c r="U49" i="5"/>
  <c r="U260" i="5"/>
  <c r="U221" i="5"/>
  <c r="U193" i="5"/>
  <c r="U179" i="5"/>
  <c r="U164" i="5"/>
  <c r="U129" i="5"/>
  <c r="U115" i="5"/>
  <c r="U15" i="5"/>
  <c r="U24" i="5"/>
  <c r="U31" i="5"/>
  <c r="U40" i="5"/>
  <c r="U47" i="5"/>
  <c r="U56" i="5"/>
  <c r="U63" i="5"/>
  <c r="U72" i="5"/>
  <c r="U79" i="5"/>
  <c r="U88" i="5"/>
  <c r="U95" i="5"/>
  <c r="U104" i="5"/>
  <c r="U408" i="5"/>
  <c r="U312" i="5"/>
  <c r="U328" i="5"/>
  <c r="U276" i="5"/>
  <c r="U185" i="5"/>
  <c r="U171" i="5"/>
  <c r="U156" i="5"/>
  <c r="U121" i="5"/>
  <c r="U9" i="5"/>
  <c r="U13" i="5"/>
  <c r="U22" i="5"/>
  <c r="U29" i="5"/>
  <c r="U38" i="5"/>
  <c r="U45" i="5"/>
  <c r="U54" i="5"/>
  <c r="U61" i="5"/>
  <c r="U70" i="5"/>
  <c r="U77" i="5"/>
  <c r="U86" i="5"/>
  <c r="U93" i="5"/>
  <c r="U102" i="5"/>
  <c r="U380" i="5"/>
  <c r="U290" i="5"/>
  <c r="U272" i="5"/>
  <c r="U218" i="5"/>
  <c r="U177" i="5"/>
  <c r="U163" i="5"/>
  <c r="U148" i="5"/>
  <c r="U113" i="5"/>
  <c r="U107" i="5"/>
  <c r="U20" i="5"/>
  <c r="U27" i="5"/>
  <c r="U36" i="5"/>
  <c r="U43" i="5"/>
  <c r="U52" i="5"/>
  <c r="U59" i="5"/>
  <c r="U68" i="5"/>
  <c r="U75" i="5"/>
  <c r="U84" i="5"/>
  <c r="U91" i="5"/>
  <c r="U100" i="5"/>
  <c r="U5" i="5"/>
  <c r="U381" i="5"/>
  <c r="U316" i="5"/>
  <c r="U289" i="5"/>
  <c r="U239" i="5"/>
  <c r="U169" i="5"/>
  <c r="U155" i="5"/>
  <c r="U140" i="5"/>
  <c r="U6" i="5"/>
  <c r="U18" i="5"/>
  <c r="U25" i="5"/>
  <c r="U34" i="5"/>
  <c r="U41" i="5"/>
  <c r="U50" i="5"/>
  <c r="U57" i="5"/>
  <c r="U66" i="5"/>
  <c r="U73" i="5"/>
  <c r="U82" i="5"/>
  <c r="U89" i="5"/>
  <c r="U98" i="5"/>
  <c r="U385" i="5"/>
  <c r="U343" i="5"/>
  <c r="U226" i="5"/>
  <c r="U217" i="5"/>
  <c r="U205" i="5"/>
  <c r="U196" i="5"/>
  <c r="U161" i="5"/>
  <c r="U147" i="5"/>
  <c r="U132" i="5"/>
  <c r="U11" i="5"/>
  <c r="U16" i="5"/>
  <c r="U386" i="5"/>
  <c r="U342" i="5"/>
  <c r="U320" i="5"/>
  <c r="U250" i="5"/>
  <c r="U237" i="5"/>
  <c r="U188" i="5"/>
  <c r="U153" i="5"/>
  <c r="U139" i="5"/>
  <c r="U124" i="5"/>
  <c r="U14" i="5"/>
  <c r="U21" i="5"/>
  <c r="U30" i="5"/>
  <c r="U37" i="5"/>
  <c r="U46" i="5"/>
  <c r="U53" i="5"/>
  <c r="U62" i="5"/>
  <c r="U69" i="5"/>
  <c r="U78" i="5"/>
  <c r="U85" i="5"/>
  <c r="U94" i="5"/>
  <c r="U101" i="5"/>
  <c r="U180" i="5"/>
  <c r="U19" i="5"/>
  <c r="U28" i="5"/>
  <c r="U55" i="5"/>
  <c r="U67" i="5"/>
  <c r="U97" i="5"/>
  <c r="U247" i="5"/>
  <c r="U116" i="5"/>
  <c r="U39" i="5"/>
  <c r="U48" i="5"/>
  <c r="U80" i="5"/>
  <c r="U92" i="5"/>
  <c r="U390" i="5"/>
  <c r="U74" i="5"/>
  <c r="U87" i="5"/>
  <c r="U99" i="5"/>
  <c r="U361" i="5"/>
  <c r="U224" i="5"/>
  <c r="U7" i="5"/>
  <c r="U23" i="5"/>
  <c r="U32" i="5"/>
  <c r="U51" i="5"/>
  <c r="U64" i="5"/>
  <c r="U76" i="5"/>
  <c r="U202" i="5"/>
  <c r="U145" i="5"/>
  <c r="U58" i="5"/>
  <c r="U71" i="5"/>
  <c r="U83" i="5"/>
  <c r="U299" i="5"/>
  <c r="U195" i="5"/>
  <c r="U35" i="5"/>
  <c r="U44" i="5"/>
  <c r="U65" i="5"/>
  <c r="U96" i="5"/>
  <c r="U103" i="5"/>
  <c r="U60" i="5"/>
  <c r="U131" i="5"/>
  <c r="U90" i="5"/>
  <c r="S401" i="5"/>
  <c r="S403" i="5"/>
  <c r="S405" i="5"/>
  <c r="S407" i="5"/>
  <c r="S382" i="5"/>
  <c r="S392" i="5"/>
  <c r="S368" i="5"/>
  <c r="S360" i="5"/>
  <c r="S350" i="5"/>
  <c r="S342" i="5"/>
  <c r="S334" i="5"/>
  <c r="S313" i="5"/>
  <c r="S315" i="5"/>
  <c r="S317" i="5"/>
  <c r="S319" i="5"/>
  <c r="S321" i="5"/>
  <c r="S323" i="5"/>
  <c r="S325" i="5"/>
  <c r="S327" i="5"/>
  <c r="S329" i="5"/>
  <c r="S305" i="5"/>
  <c r="S296" i="5"/>
  <c r="S289" i="5"/>
  <c r="S279" i="5"/>
  <c r="S271" i="5"/>
  <c r="S263" i="5"/>
  <c r="S255" i="5"/>
  <c r="S247" i="5"/>
  <c r="S239" i="5"/>
  <c r="S231" i="5"/>
  <c r="S223" i="5"/>
  <c r="S399" i="5"/>
  <c r="S380" i="5"/>
  <c r="S385" i="5"/>
  <c r="S390" i="5"/>
  <c r="S373" i="5"/>
  <c r="S365" i="5"/>
  <c r="S357" i="5"/>
  <c r="S347" i="5"/>
  <c r="S339" i="5"/>
  <c r="S307" i="5"/>
  <c r="S298" i="5"/>
  <c r="S291" i="5"/>
  <c r="S284" i="5"/>
  <c r="S276" i="5"/>
  <c r="S268" i="5"/>
  <c r="S260" i="5"/>
  <c r="S252" i="5"/>
  <c r="S244" i="5"/>
  <c r="S236" i="5"/>
  <c r="S228" i="5"/>
  <c r="S220" i="5"/>
  <c r="S212" i="5"/>
  <c r="S202" i="5"/>
  <c r="S413" i="5"/>
  <c r="S415" i="5"/>
  <c r="S417" i="5"/>
  <c r="S419" i="5"/>
  <c r="S378" i="5"/>
  <c r="S388" i="5"/>
  <c r="S395" i="5"/>
  <c r="S370" i="5"/>
  <c r="S362" i="5"/>
  <c r="S352" i="5"/>
  <c r="S344" i="5"/>
  <c r="S336" i="5"/>
  <c r="S311" i="5"/>
  <c r="S300" i="5"/>
  <c r="S293" i="5"/>
  <c r="S281" i="5"/>
  <c r="S273" i="5"/>
  <c r="S265" i="5"/>
  <c r="S257" i="5"/>
  <c r="S249" i="5"/>
  <c r="S241" i="5"/>
  <c r="S233" i="5"/>
  <c r="S225" i="5"/>
  <c r="S217" i="5"/>
  <c r="S209" i="5"/>
  <c r="S400" i="5"/>
  <c r="S379" i="5"/>
  <c r="S389" i="5"/>
  <c r="S369" i="5"/>
  <c r="S361" i="5"/>
  <c r="S351" i="5"/>
  <c r="S343" i="5"/>
  <c r="S335" i="5"/>
  <c r="S306" i="5"/>
  <c r="S299" i="5"/>
  <c r="S290" i="5"/>
  <c r="S387" i="5"/>
  <c r="S371" i="5"/>
  <c r="S355" i="5"/>
  <c r="S337" i="5"/>
  <c r="S303" i="5"/>
  <c r="S294" i="5"/>
  <c r="S280" i="5"/>
  <c r="S267" i="5"/>
  <c r="S254" i="5"/>
  <c r="S242" i="5"/>
  <c r="S229" i="5"/>
  <c r="S210" i="5"/>
  <c r="S204" i="5"/>
  <c r="S198" i="5"/>
  <c r="S190" i="5"/>
  <c r="S182" i="5"/>
  <c r="S174" i="5"/>
  <c r="S166" i="5"/>
  <c r="S158" i="5"/>
  <c r="S150" i="5"/>
  <c r="S142" i="5"/>
  <c r="S134" i="5"/>
  <c r="S126" i="5"/>
  <c r="S118" i="5"/>
  <c r="S110" i="5"/>
  <c r="S10" i="5"/>
  <c r="S383" i="5"/>
  <c r="S393" i="5"/>
  <c r="S377" i="5"/>
  <c r="S359" i="5"/>
  <c r="S341" i="5"/>
  <c r="S302" i="5"/>
  <c r="S275" i="5"/>
  <c r="S262" i="5"/>
  <c r="S250" i="5"/>
  <c r="S237" i="5"/>
  <c r="S224" i="5"/>
  <c r="S213" i="5"/>
  <c r="S195" i="5"/>
  <c r="S187" i="5"/>
  <c r="S179" i="5"/>
  <c r="S171" i="5"/>
  <c r="S163" i="5"/>
  <c r="S155" i="5"/>
  <c r="S147" i="5"/>
  <c r="S139" i="5"/>
  <c r="S131" i="5"/>
  <c r="S123" i="5"/>
  <c r="S115" i="5"/>
  <c r="S107" i="5"/>
  <c r="S8" i="5"/>
  <c r="S402" i="5"/>
  <c r="S406" i="5"/>
  <c r="S364" i="5"/>
  <c r="S346" i="5"/>
  <c r="S314" i="5"/>
  <c r="S318" i="5"/>
  <c r="S322" i="5"/>
  <c r="S326" i="5"/>
  <c r="S330" i="5"/>
  <c r="S297" i="5"/>
  <c r="S288" i="5"/>
  <c r="S283" i="5"/>
  <c r="S270" i="5"/>
  <c r="S258" i="5"/>
  <c r="S245" i="5"/>
  <c r="S232" i="5"/>
  <c r="S216" i="5"/>
  <c r="S200" i="5"/>
  <c r="S192" i="5"/>
  <c r="S184" i="5"/>
  <c r="S176" i="5"/>
  <c r="S168" i="5"/>
  <c r="S160" i="5"/>
  <c r="S152" i="5"/>
  <c r="S144" i="5"/>
  <c r="S136" i="5"/>
  <c r="S128" i="5"/>
  <c r="S120" i="5"/>
  <c r="S112" i="5"/>
  <c r="S6" i="5"/>
  <c r="S13" i="5"/>
  <c r="S412" i="5"/>
  <c r="S416" i="5"/>
  <c r="S420" i="5"/>
  <c r="S384" i="5"/>
  <c r="S374" i="5"/>
  <c r="S358" i="5"/>
  <c r="S340" i="5"/>
  <c r="S301" i="5"/>
  <c r="S292" i="5"/>
  <c r="S278" i="5"/>
  <c r="S266" i="5"/>
  <c r="S253" i="5"/>
  <c r="S240" i="5"/>
  <c r="S227" i="5"/>
  <c r="S219" i="5"/>
  <c r="S203" i="5"/>
  <c r="S197" i="5"/>
  <c r="S189" i="5"/>
  <c r="S181" i="5"/>
  <c r="S173" i="5"/>
  <c r="S165" i="5"/>
  <c r="S157" i="5"/>
  <c r="S149" i="5"/>
  <c r="S141" i="5"/>
  <c r="S133" i="5"/>
  <c r="S125" i="5"/>
  <c r="S117" i="5"/>
  <c r="S109" i="5"/>
  <c r="S11" i="5"/>
  <c r="S394" i="5"/>
  <c r="S363" i="5"/>
  <c r="S345" i="5"/>
  <c r="S287" i="5"/>
  <c r="S274" i="5"/>
  <c r="S261" i="5"/>
  <c r="S248" i="5"/>
  <c r="S411" i="5"/>
  <c r="S404" i="5"/>
  <c r="S408" i="5"/>
  <c r="S381" i="5"/>
  <c r="S386" i="5"/>
  <c r="S391" i="5"/>
  <c r="S372" i="5"/>
  <c r="S356" i="5"/>
  <c r="S338" i="5"/>
  <c r="S312" i="5"/>
  <c r="S316" i="5"/>
  <c r="S320" i="5"/>
  <c r="S324" i="5"/>
  <c r="S328" i="5"/>
  <c r="S304" i="5"/>
  <c r="S277" i="5"/>
  <c r="S264" i="5"/>
  <c r="S251" i="5"/>
  <c r="S238" i="5"/>
  <c r="S226" i="5"/>
  <c r="S218" i="5"/>
  <c r="S214" i="5"/>
  <c r="S196" i="5"/>
  <c r="S188" i="5"/>
  <c r="S180" i="5"/>
  <c r="S172" i="5"/>
  <c r="S164" i="5"/>
  <c r="S156" i="5"/>
  <c r="S148" i="5"/>
  <c r="S140" i="5"/>
  <c r="S132" i="5"/>
  <c r="S124" i="5"/>
  <c r="S116" i="5"/>
  <c r="S246" i="5"/>
  <c r="S222" i="5"/>
  <c r="S194" i="5"/>
  <c r="S159" i="5"/>
  <c r="S145" i="5"/>
  <c r="S130" i="5"/>
  <c r="S9" i="5"/>
  <c r="S22" i="5"/>
  <c r="S29" i="5"/>
  <c r="S38" i="5"/>
  <c r="S45" i="5"/>
  <c r="S333" i="5"/>
  <c r="S295" i="5"/>
  <c r="S234" i="5"/>
  <c r="S201" i="5"/>
  <c r="S186" i="5"/>
  <c r="S151" i="5"/>
  <c r="S137" i="5"/>
  <c r="S122" i="5"/>
  <c r="S20" i="5"/>
  <c r="S27" i="5"/>
  <c r="S36" i="5"/>
  <c r="S43" i="5"/>
  <c r="S52" i="5"/>
  <c r="S59" i="5"/>
  <c r="S68" i="5"/>
  <c r="S75" i="5"/>
  <c r="S84" i="5"/>
  <c r="S91" i="5"/>
  <c r="S100" i="5"/>
  <c r="S414" i="5"/>
  <c r="S396" i="5"/>
  <c r="S259" i="5"/>
  <c r="S243" i="5"/>
  <c r="S221" i="5"/>
  <c r="S211" i="5"/>
  <c r="S193" i="5"/>
  <c r="S178" i="5"/>
  <c r="S143" i="5"/>
  <c r="S129" i="5"/>
  <c r="S114" i="5"/>
  <c r="S108" i="5"/>
  <c r="S18" i="5"/>
  <c r="S25" i="5"/>
  <c r="S34" i="5"/>
  <c r="S41" i="5"/>
  <c r="S50" i="5"/>
  <c r="S57" i="5"/>
  <c r="S66" i="5"/>
  <c r="S73" i="5"/>
  <c r="S82" i="5"/>
  <c r="S89" i="5"/>
  <c r="S98" i="5"/>
  <c r="S5" i="5"/>
  <c r="S349" i="5"/>
  <c r="S256" i="5"/>
  <c r="S230" i="5"/>
  <c r="S199" i="5"/>
  <c r="S185" i="5"/>
  <c r="S170" i="5"/>
  <c r="S135" i="5"/>
  <c r="S121" i="5"/>
  <c r="S16" i="5"/>
  <c r="S23" i="5"/>
  <c r="S32" i="5"/>
  <c r="S39" i="5"/>
  <c r="S48" i="5"/>
  <c r="S55" i="5"/>
  <c r="S64" i="5"/>
  <c r="S71" i="5"/>
  <c r="S80" i="5"/>
  <c r="S87" i="5"/>
  <c r="S96" i="5"/>
  <c r="S103" i="5"/>
  <c r="S418" i="5"/>
  <c r="S348" i="5"/>
  <c r="S308" i="5"/>
  <c r="S272" i="5"/>
  <c r="S206" i="5"/>
  <c r="S191" i="5"/>
  <c r="S177" i="5"/>
  <c r="S162" i="5"/>
  <c r="S127" i="5"/>
  <c r="S113" i="5"/>
  <c r="S14" i="5"/>
  <c r="S21" i="5"/>
  <c r="S30" i="5"/>
  <c r="S37" i="5"/>
  <c r="S46" i="5"/>
  <c r="S53" i="5"/>
  <c r="S62" i="5"/>
  <c r="S69" i="5"/>
  <c r="S78" i="5"/>
  <c r="S85" i="5"/>
  <c r="S94" i="5"/>
  <c r="S101" i="5"/>
  <c r="S367" i="5"/>
  <c r="S286" i="5"/>
  <c r="S269" i="5"/>
  <c r="S183" i="5"/>
  <c r="S169" i="5"/>
  <c r="S154" i="5"/>
  <c r="S119" i="5"/>
  <c r="S7" i="5"/>
  <c r="S366" i="5"/>
  <c r="S285" i="5"/>
  <c r="S205" i="5"/>
  <c r="S175" i="5"/>
  <c r="S161" i="5"/>
  <c r="S146" i="5"/>
  <c r="S111" i="5"/>
  <c r="S17" i="5"/>
  <c r="S26" i="5"/>
  <c r="S33" i="5"/>
  <c r="S42" i="5"/>
  <c r="S49" i="5"/>
  <c r="S58" i="5"/>
  <c r="S65" i="5"/>
  <c r="S74" i="5"/>
  <c r="S90" i="5"/>
  <c r="S97" i="5"/>
  <c r="S47" i="5"/>
  <c r="S61" i="5"/>
  <c r="S92" i="5"/>
  <c r="S104" i="5"/>
  <c r="S56" i="5"/>
  <c r="S86" i="5"/>
  <c r="S99" i="5"/>
  <c r="S235" i="5"/>
  <c r="S167" i="5"/>
  <c r="S31" i="5"/>
  <c r="S40" i="5"/>
  <c r="S63" i="5"/>
  <c r="S93" i="5"/>
  <c r="S51" i="5"/>
  <c r="S76" i="5"/>
  <c r="S88" i="5"/>
  <c r="S215" i="5"/>
  <c r="S153" i="5"/>
  <c r="S12" i="5"/>
  <c r="S24" i="5"/>
  <c r="S70" i="5"/>
  <c r="S83" i="5"/>
  <c r="S95" i="5"/>
  <c r="S15" i="5"/>
  <c r="S35" i="5"/>
  <c r="S44" i="5"/>
  <c r="S77" i="5"/>
  <c r="S138" i="5"/>
  <c r="S60" i="5"/>
  <c r="S72" i="5"/>
  <c r="S102" i="5"/>
  <c r="S54" i="5"/>
  <c r="S282" i="5"/>
  <c r="S67" i="5"/>
  <c r="S19" i="5"/>
  <c r="S79" i="5"/>
  <c r="S28" i="5"/>
  <c r="T399" i="5"/>
  <c r="T387" i="5"/>
  <c r="T394" i="5"/>
  <c r="T373" i="5"/>
  <c r="T365" i="5"/>
  <c r="T357" i="5"/>
  <c r="T347" i="5"/>
  <c r="T339" i="5"/>
  <c r="T307" i="5"/>
  <c r="T298" i="5"/>
  <c r="T291" i="5"/>
  <c r="T284" i="5"/>
  <c r="T276" i="5"/>
  <c r="T268" i="5"/>
  <c r="T260" i="5"/>
  <c r="T252" i="5"/>
  <c r="T244" i="5"/>
  <c r="T236" i="5"/>
  <c r="T228" i="5"/>
  <c r="T401" i="5"/>
  <c r="T403" i="5"/>
  <c r="T405" i="5"/>
  <c r="T407" i="5"/>
  <c r="T382" i="5"/>
  <c r="T392" i="5"/>
  <c r="T370" i="5"/>
  <c r="T362" i="5"/>
  <c r="T352" i="5"/>
  <c r="T344" i="5"/>
  <c r="T336" i="5"/>
  <c r="T313" i="5"/>
  <c r="T315" i="5"/>
  <c r="T317" i="5"/>
  <c r="T319" i="5"/>
  <c r="T321" i="5"/>
  <c r="T323" i="5"/>
  <c r="T325" i="5"/>
  <c r="T327" i="5"/>
  <c r="T329" i="5"/>
  <c r="T311" i="5"/>
  <c r="T300" i="5"/>
  <c r="T293" i="5"/>
  <c r="T281" i="5"/>
  <c r="T273" i="5"/>
  <c r="T265" i="5"/>
  <c r="T257" i="5"/>
  <c r="T249" i="5"/>
  <c r="T241" i="5"/>
  <c r="T233" i="5"/>
  <c r="T225" i="5"/>
  <c r="T217" i="5"/>
  <c r="T209" i="5"/>
  <c r="T380" i="5"/>
  <c r="T385" i="5"/>
  <c r="T390" i="5"/>
  <c r="T377" i="5"/>
  <c r="T367" i="5"/>
  <c r="T359" i="5"/>
  <c r="T349" i="5"/>
  <c r="T341" i="5"/>
  <c r="T333" i="5"/>
  <c r="T302" i="5"/>
  <c r="T295" i="5"/>
  <c r="T286" i="5"/>
  <c r="T278" i="5"/>
  <c r="T270" i="5"/>
  <c r="T262" i="5"/>
  <c r="T254" i="5"/>
  <c r="T246" i="5"/>
  <c r="T238" i="5"/>
  <c r="T230" i="5"/>
  <c r="T222" i="5"/>
  <c r="T214" i="5"/>
  <c r="T204" i="5"/>
  <c r="T402" i="5"/>
  <c r="T404" i="5"/>
  <c r="T406" i="5"/>
  <c r="T408" i="5"/>
  <c r="T381" i="5"/>
  <c r="T386" i="5"/>
  <c r="T391" i="5"/>
  <c r="T374" i="5"/>
  <c r="T366" i="5"/>
  <c r="T358" i="5"/>
  <c r="T348" i="5"/>
  <c r="T340" i="5"/>
  <c r="T312" i="5"/>
  <c r="T314" i="5"/>
  <c r="T316" i="5"/>
  <c r="T318" i="5"/>
  <c r="T320" i="5"/>
  <c r="T322" i="5"/>
  <c r="T324" i="5"/>
  <c r="T326" i="5"/>
  <c r="T328" i="5"/>
  <c r="T330" i="5"/>
  <c r="T308" i="5"/>
  <c r="T301" i="5"/>
  <c r="T292" i="5"/>
  <c r="T285" i="5"/>
  <c r="T414" i="5"/>
  <c r="T418" i="5"/>
  <c r="T396" i="5"/>
  <c r="T360" i="5"/>
  <c r="T342" i="5"/>
  <c r="T289" i="5"/>
  <c r="T275" i="5"/>
  <c r="T263" i="5"/>
  <c r="T250" i="5"/>
  <c r="T237" i="5"/>
  <c r="T224" i="5"/>
  <c r="T213" i="5"/>
  <c r="T195" i="5"/>
  <c r="T187" i="5"/>
  <c r="T179" i="5"/>
  <c r="T171" i="5"/>
  <c r="T163" i="5"/>
  <c r="T155" i="5"/>
  <c r="T147" i="5"/>
  <c r="T139" i="5"/>
  <c r="T131" i="5"/>
  <c r="T123" i="5"/>
  <c r="T115" i="5"/>
  <c r="T107" i="5"/>
  <c r="T415" i="5"/>
  <c r="T419" i="5"/>
  <c r="T378" i="5"/>
  <c r="T388" i="5"/>
  <c r="T364" i="5"/>
  <c r="T346" i="5"/>
  <c r="T297" i="5"/>
  <c r="T288" i="5"/>
  <c r="T283" i="5"/>
  <c r="T271" i="5"/>
  <c r="T258" i="5"/>
  <c r="T245" i="5"/>
  <c r="T232" i="5"/>
  <c r="T220" i="5"/>
  <c r="T216" i="5"/>
  <c r="T200" i="5"/>
  <c r="T192" i="5"/>
  <c r="T184" i="5"/>
  <c r="T176" i="5"/>
  <c r="T168" i="5"/>
  <c r="T160" i="5"/>
  <c r="T152" i="5"/>
  <c r="T144" i="5"/>
  <c r="T136" i="5"/>
  <c r="T128" i="5"/>
  <c r="T120" i="5"/>
  <c r="T112" i="5"/>
  <c r="T10" i="5"/>
  <c r="T383" i="5"/>
  <c r="T393" i="5"/>
  <c r="T369" i="5"/>
  <c r="T351" i="5"/>
  <c r="T335" i="5"/>
  <c r="T306" i="5"/>
  <c r="T279" i="5"/>
  <c r="T266" i="5"/>
  <c r="T253" i="5"/>
  <c r="T240" i="5"/>
  <c r="T227" i="5"/>
  <c r="T219" i="5"/>
  <c r="T203" i="5"/>
  <c r="T197" i="5"/>
  <c r="T189" i="5"/>
  <c r="T181" i="5"/>
  <c r="T173" i="5"/>
  <c r="T165" i="5"/>
  <c r="T157" i="5"/>
  <c r="T149" i="5"/>
  <c r="T141" i="5"/>
  <c r="T133" i="5"/>
  <c r="T125" i="5"/>
  <c r="T117" i="5"/>
  <c r="T109" i="5"/>
  <c r="T8" i="5"/>
  <c r="T379" i="5"/>
  <c r="T389" i="5"/>
  <c r="T363" i="5"/>
  <c r="T345" i="5"/>
  <c r="T287" i="5"/>
  <c r="T274" i="5"/>
  <c r="T261" i="5"/>
  <c r="T248" i="5"/>
  <c r="T235" i="5"/>
  <c r="T223" i="5"/>
  <c r="T212" i="5"/>
  <c r="T206" i="5"/>
  <c r="T194" i="5"/>
  <c r="T186" i="5"/>
  <c r="T178" i="5"/>
  <c r="T170" i="5"/>
  <c r="T162" i="5"/>
  <c r="T154" i="5"/>
  <c r="T146" i="5"/>
  <c r="T138" i="5"/>
  <c r="T130" i="5"/>
  <c r="T122" i="5"/>
  <c r="T114" i="5"/>
  <c r="T6" i="5"/>
  <c r="T412" i="5"/>
  <c r="T416" i="5"/>
  <c r="T420" i="5"/>
  <c r="T384" i="5"/>
  <c r="T368" i="5"/>
  <c r="T350" i="5"/>
  <c r="T334" i="5"/>
  <c r="T305" i="5"/>
  <c r="T296" i="5"/>
  <c r="T282" i="5"/>
  <c r="T269" i="5"/>
  <c r="T256" i="5"/>
  <c r="T361" i="5"/>
  <c r="T343" i="5"/>
  <c r="T299" i="5"/>
  <c r="T290" i="5"/>
  <c r="T272" i="5"/>
  <c r="T259" i="5"/>
  <c r="T247" i="5"/>
  <c r="T234" i="5"/>
  <c r="T221" i="5"/>
  <c r="T205" i="5"/>
  <c r="T201" i="5"/>
  <c r="T193" i="5"/>
  <c r="T185" i="5"/>
  <c r="T177" i="5"/>
  <c r="T169" i="5"/>
  <c r="T161" i="5"/>
  <c r="T153" i="5"/>
  <c r="T145" i="5"/>
  <c r="T137" i="5"/>
  <c r="T129" i="5"/>
  <c r="T121" i="5"/>
  <c r="T113" i="5"/>
  <c r="T337" i="5"/>
  <c r="T280" i="5"/>
  <c r="T202" i="5"/>
  <c r="T180" i="5"/>
  <c r="T166" i="5"/>
  <c r="T151" i="5"/>
  <c r="T116" i="5"/>
  <c r="T12" i="5"/>
  <c r="T15" i="5"/>
  <c r="T24" i="5"/>
  <c r="T31" i="5"/>
  <c r="T40" i="5"/>
  <c r="T47" i="5"/>
  <c r="T413" i="5"/>
  <c r="T395" i="5"/>
  <c r="T356" i="5"/>
  <c r="T277" i="5"/>
  <c r="T243" i="5"/>
  <c r="T211" i="5"/>
  <c r="T172" i="5"/>
  <c r="T158" i="5"/>
  <c r="T143" i="5"/>
  <c r="T108" i="5"/>
  <c r="T9" i="5"/>
  <c r="T13" i="5"/>
  <c r="T22" i="5"/>
  <c r="T29" i="5"/>
  <c r="T38" i="5"/>
  <c r="T45" i="5"/>
  <c r="T54" i="5"/>
  <c r="T61" i="5"/>
  <c r="T70" i="5"/>
  <c r="T77" i="5"/>
  <c r="T86" i="5"/>
  <c r="T93" i="5"/>
  <c r="T102" i="5"/>
  <c r="T355" i="5"/>
  <c r="T294" i="5"/>
  <c r="T231" i="5"/>
  <c r="T199" i="5"/>
  <c r="T164" i="5"/>
  <c r="T150" i="5"/>
  <c r="T135" i="5"/>
  <c r="T20" i="5"/>
  <c r="T27" i="5"/>
  <c r="T36" i="5"/>
  <c r="T43" i="5"/>
  <c r="T52" i="5"/>
  <c r="T59" i="5"/>
  <c r="T68" i="5"/>
  <c r="T75" i="5"/>
  <c r="T84" i="5"/>
  <c r="T91" i="5"/>
  <c r="T100" i="5"/>
  <c r="T417" i="5"/>
  <c r="T372" i="5"/>
  <c r="T242" i="5"/>
  <c r="T210" i="5"/>
  <c r="T191" i="5"/>
  <c r="T156" i="5"/>
  <c r="T142" i="5"/>
  <c r="T127" i="5"/>
  <c r="T18" i="5"/>
  <c r="T25" i="5"/>
  <c r="T34" i="5"/>
  <c r="T41" i="5"/>
  <c r="T50" i="5"/>
  <c r="T57" i="5"/>
  <c r="T66" i="5"/>
  <c r="T73" i="5"/>
  <c r="T82" i="5"/>
  <c r="T89" i="5"/>
  <c r="T98" i="5"/>
  <c r="T371" i="5"/>
  <c r="T255" i="5"/>
  <c r="T229" i="5"/>
  <c r="T218" i="5"/>
  <c r="T198" i="5"/>
  <c r="T183" i="5"/>
  <c r="T148" i="5"/>
  <c r="T134" i="5"/>
  <c r="T119" i="5"/>
  <c r="T11" i="5"/>
  <c r="T16" i="5"/>
  <c r="T23" i="5"/>
  <c r="T32" i="5"/>
  <c r="T39" i="5"/>
  <c r="T48" i="5"/>
  <c r="T55" i="5"/>
  <c r="T64" i="5"/>
  <c r="T71" i="5"/>
  <c r="T80" i="5"/>
  <c r="T87" i="5"/>
  <c r="T96" i="5"/>
  <c r="T103" i="5"/>
  <c r="T5" i="5"/>
  <c r="T411" i="5"/>
  <c r="T304" i="5"/>
  <c r="T251" i="5"/>
  <c r="T239" i="5"/>
  <c r="T190" i="5"/>
  <c r="T175" i="5"/>
  <c r="T140" i="5"/>
  <c r="T126" i="5"/>
  <c r="T111" i="5"/>
  <c r="T14" i="5"/>
  <c r="T400" i="5"/>
  <c r="T303" i="5"/>
  <c r="T267" i="5"/>
  <c r="T226" i="5"/>
  <c r="T215" i="5"/>
  <c r="T196" i="5"/>
  <c r="T182" i="5"/>
  <c r="T167" i="5"/>
  <c r="T132" i="5"/>
  <c r="T118" i="5"/>
  <c r="T7" i="5"/>
  <c r="T19" i="5"/>
  <c r="T28" i="5"/>
  <c r="T35" i="5"/>
  <c r="T44" i="5"/>
  <c r="T51" i="5"/>
  <c r="T60" i="5"/>
  <c r="T67" i="5"/>
  <c r="T76" i="5"/>
  <c r="T83" i="5"/>
  <c r="T92" i="5"/>
  <c r="T99" i="5"/>
  <c r="T264" i="5"/>
  <c r="T124" i="5"/>
  <c r="T79" i="5"/>
  <c r="T174" i="5"/>
  <c r="T21" i="5"/>
  <c r="T30" i="5"/>
  <c r="T62" i="5"/>
  <c r="T74" i="5"/>
  <c r="T104" i="5"/>
  <c r="T110" i="5"/>
  <c r="T49" i="5"/>
  <c r="T56" i="5"/>
  <c r="T69" i="5"/>
  <c r="T159" i="5"/>
  <c r="T63" i="5"/>
  <c r="T94" i="5"/>
  <c r="T338" i="5"/>
  <c r="T33" i="5"/>
  <c r="T42" i="5"/>
  <c r="T58" i="5"/>
  <c r="T88" i="5"/>
  <c r="T101" i="5"/>
  <c r="T53" i="5"/>
  <c r="T65" i="5"/>
  <c r="T95" i="5"/>
  <c r="T17" i="5"/>
  <c r="T26" i="5"/>
  <c r="T78" i="5"/>
  <c r="T90" i="5"/>
  <c r="T188" i="5"/>
  <c r="T72" i="5"/>
  <c r="T85" i="5"/>
  <c r="T37" i="5"/>
  <c r="T46" i="5"/>
  <c r="T97" i="5"/>
  <c r="K416" i="5"/>
  <c r="K402" i="5"/>
  <c r="K378" i="5"/>
  <c r="K386" i="5"/>
  <c r="K394" i="5"/>
  <c r="K360" i="5"/>
  <c r="K368" i="5"/>
  <c r="K352" i="5"/>
  <c r="K344" i="5"/>
  <c r="K336" i="5"/>
  <c r="K316" i="5"/>
  <c r="K324" i="5"/>
  <c r="K308" i="5"/>
  <c r="K300" i="5"/>
  <c r="K292" i="5"/>
  <c r="K284" i="5"/>
  <c r="K276" i="5"/>
  <c r="K268" i="5"/>
  <c r="K260" i="5"/>
  <c r="K252" i="5"/>
  <c r="K244" i="5"/>
  <c r="K236" i="5"/>
  <c r="K228" i="5"/>
  <c r="K220" i="5"/>
  <c r="K212" i="5"/>
  <c r="K202" i="5"/>
  <c r="K194" i="5"/>
  <c r="K186" i="5"/>
  <c r="K178" i="5"/>
  <c r="K170" i="5"/>
  <c r="K162" i="5"/>
  <c r="K154" i="5"/>
  <c r="K146" i="5"/>
  <c r="K138" i="5"/>
  <c r="K130" i="5"/>
  <c r="K122" i="5"/>
  <c r="K114" i="5"/>
  <c r="K6" i="5"/>
  <c r="K14" i="5"/>
  <c r="K22" i="5"/>
  <c r="K30" i="5"/>
  <c r="K38" i="5"/>
  <c r="K46" i="5"/>
  <c r="K54" i="5"/>
  <c r="K62" i="5"/>
  <c r="K70" i="5"/>
  <c r="K78" i="5"/>
  <c r="K86" i="5"/>
  <c r="K94" i="5"/>
  <c r="K102" i="5"/>
  <c r="K417" i="5"/>
  <c r="K403" i="5"/>
  <c r="K379" i="5"/>
  <c r="K387" i="5"/>
  <c r="K395" i="5"/>
  <c r="K361" i="5"/>
  <c r="K369" i="5"/>
  <c r="K351" i="5"/>
  <c r="K343" i="5"/>
  <c r="K335" i="5"/>
  <c r="K317" i="5"/>
  <c r="K325" i="5"/>
  <c r="K307" i="5"/>
  <c r="K299" i="5"/>
  <c r="K291" i="5"/>
  <c r="K283" i="5"/>
  <c r="K275" i="5"/>
  <c r="K267" i="5"/>
  <c r="K259" i="5"/>
  <c r="K251" i="5"/>
  <c r="K243" i="5"/>
  <c r="K235" i="5"/>
  <c r="K227" i="5"/>
  <c r="K219" i="5"/>
  <c r="K211" i="5"/>
  <c r="K201" i="5"/>
  <c r="K193" i="5"/>
  <c r="K185" i="5"/>
  <c r="K177" i="5"/>
  <c r="K169" i="5"/>
  <c r="K161" i="5"/>
  <c r="K153" i="5"/>
  <c r="K145" i="5"/>
  <c r="K137" i="5"/>
  <c r="K129" i="5"/>
  <c r="K121" i="5"/>
  <c r="K113" i="5"/>
  <c r="K7" i="5"/>
  <c r="K15" i="5"/>
  <c r="K23" i="5"/>
  <c r="K31" i="5"/>
  <c r="K39" i="5"/>
  <c r="K47" i="5"/>
  <c r="K55" i="5"/>
  <c r="K63" i="5"/>
  <c r="K71" i="5"/>
  <c r="K79" i="5"/>
  <c r="K87" i="5"/>
  <c r="K95" i="5"/>
  <c r="K103" i="5"/>
  <c r="K418" i="5"/>
  <c r="K404" i="5"/>
  <c r="K380" i="5"/>
  <c r="K388" i="5"/>
  <c r="K396" i="5"/>
  <c r="K362" i="5"/>
  <c r="K370" i="5"/>
  <c r="K350" i="5"/>
  <c r="K342" i="5"/>
  <c r="K334" i="5"/>
  <c r="K318" i="5"/>
  <c r="K326" i="5"/>
  <c r="K306" i="5"/>
  <c r="K298" i="5"/>
  <c r="K290" i="5"/>
  <c r="K282" i="5"/>
  <c r="K274" i="5"/>
  <c r="K266" i="5"/>
  <c r="K258" i="5"/>
  <c r="K250" i="5"/>
  <c r="K242" i="5"/>
  <c r="K234" i="5"/>
  <c r="K226" i="5"/>
  <c r="K218" i="5"/>
  <c r="K210" i="5"/>
  <c r="K200" i="5"/>
  <c r="K192" i="5"/>
  <c r="K184" i="5"/>
  <c r="K176" i="5"/>
  <c r="K168" i="5"/>
  <c r="K160" i="5"/>
  <c r="K152" i="5"/>
  <c r="K144" i="5"/>
  <c r="K136" i="5"/>
  <c r="K128" i="5"/>
  <c r="K120" i="5"/>
  <c r="K112" i="5"/>
  <c r="K8" i="5"/>
  <c r="K16" i="5"/>
  <c r="K24" i="5"/>
  <c r="K32" i="5"/>
  <c r="K40" i="5"/>
  <c r="K48" i="5"/>
  <c r="K56" i="5"/>
  <c r="K64" i="5"/>
  <c r="K72" i="5"/>
  <c r="K80" i="5"/>
  <c r="K88" i="5"/>
  <c r="K96" i="5"/>
  <c r="K104" i="5"/>
  <c r="K419" i="5"/>
  <c r="K405" i="5"/>
  <c r="K381" i="5"/>
  <c r="K389" i="5"/>
  <c r="K377" i="5"/>
  <c r="K363" i="5"/>
  <c r="K371" i="5"/>
  <c r="K349" i="5"/>
  <c r="K341" i="5"/>
  <c r="K333" i="5"/>
  <c r="K319" i="5"/>
  <c r="K327" i="5"/>
  <c r="K305" i="5"/>
  <c r="K297" i="5"/>
  <c r="K289" i="5"/>
  <c r="K281" i="5"/>
  <c r="K273" i="5"/>
  <c r="K265" i="5"/>
  <c r="K257" i="5"/>
  <c r="K249" i="5"/>
  <c r="K241" i="5"/>
  <c r="K233" i="5"/>
  <c r="K225" i="5"/>
  <c r="K217" i="5"/>
  <c r="K209" i="5"/>
  <c r="K199" i="5"/>
  <c r="K191" i="5"/>
  <c r="K183" i="5"/>
  <c r="K175" i="5"/>
  <c r="K167" i="5"/>
  <c r="K159" i="5"/>
  <c r="K151" i="5"/>
  <c r="K143" i="5"/>
  <c r="K135" i="5"/>
  <c r="K127" i="5"/>
  <c r="K119" i="5"/>
  <c r="K111" i="5"/>
  <c r="K9" i="5"/>
  <c r="K17" i="5"/>
  <c r="K25" i="5"/>
  <c r="K33" i="5"/>
  <c r="K41" i="5"/>
  <c r="K49" i="5"/>
  <c r="K57" i="5"/>
  <c r="K65" i="5"/>
  <c r="K73" i="5"/>
  <c r="K89" i="5"/>
  <c r="K97" i="5"/>
  <c r="K5" i="5"/>
  <c r="K412" i="5"/>
  <c r="K420" i="5"/>
  <c r="K406" i="5"/>
  <c r="K382" i="5"/>
  <c r="K390" i="5"/>
  <c r="K356" i="5"/>
  <c r="K364" i="5"/>
  <c r="K372" i="5"/>
  <c r="K348" i="5"/>
  <c r="K340" i="5"/>
  <c r="K312" i="5"/>
  <c r="K320" i="5"/>
  <c r="K328" i="5"/>
  <c r="K304" i="5"/>
  <c r="K296" i="5"/>
  <c r="K288" i="5"/>
  <c r="K280" i="5"/>
  <c r="K272" i="5"/>
  <c r="K264" i="5"/>
  <c r="K256" i="5"/>
  <c r="K248" i="5"/>
  <c r="K240" i="5"/>
  <c r="K232" i="5"/>
  <c r="K224" i="5"/>
  <c r="K216" i="5"/>
  <c r="K206" i="5"/>
  <c r="K198" i="5"/>
  <c r="K190" i="5"/>
  <c r="K182" i="5"/>
  <c r="K174" i="5"/>
  <c r="K166" i="5"/>
  <c r="K158" i="5"/>
  <c r="K150" i="5"/>
  <c r="K142" i="5"/>
  <c r="K134" i="5"/>
  <c r="K126" i="5"/>
  <c r="K118" i="5"/>
  <c r="K110" i="5"/>
  <c r="K10" i="5"/>
  <c r="K18" i="5"/>
  <c r="K26" i="5"/>
  <c r="K34" i="5"/>
  <c r="K42" i="5"/>
  <c r="K50" i="5"/>
  <c r="K58" i="5"/>
  <c r="K66" i="5"/>
  <c r="K74" i="5"/>
  <c r="K82" i="5"/>
  <c r="K90" i="5"/>
  <c r="K98" i="5"/>
  <c r="K413" i="5"/>
  <c r="K411" i="5"/>
  <c r="K407" i="5"/>
  <c r="K383" i="5"/>
  <c r="K391" i="5"/>
  <c r="K357" i="5"/>
  <c r="K365" i="5"/>
  <c r="K373" i="5"/>
  <c r="K347" i="5"/>
  <c r="K339" i="5"/>
  <c r="K313" i="5"/>
  <c r="K321" i="5"/>
  <c r="K329" i="5"/>
  <c r="K303" i="5"/>
  <c r="K295" i="5"/>
  <c r="K287" i="5"/>
  <c r="K279" i="5"/>
  <c r="K271" i="5"/>
  <c r="K263" i="5"/>
  <c r="K255" i="5"/>
  <c r="K247" i="5"/>
  <c r="K239" i="5"/>
  <c r="K231" i="5"/>
  <c r="K223" i="5"/>
  <c r="K215" i="5"/>
  <c r="K205" i="5"/>
  <c r="K197" i="5"/>
  <c r="K189" i="5"/>
  <c r="K181" i="5"/>
  <c r="K173" i="5"/>
  <c r="K165" i="5"/>
  <c r="K157" i="5"/>
  <c r="K149" i="5"/>
  <c r="K141" i="5"/>
  <c r="K133" i="5"/>
  <c r="K125" i="5"/>
  <c r="K117" i="5"/>
  <c r="K109" i="5"/>
  <c r="K11" i="5"/>
  <c r="K19" i="5"/>
  <c r="K27" i="5"/>
  <c r="K35" i="5"/>
  <c r="K43" i="5"/>
  <c r="K51" i="5"/>
  <c r="K59" i="5"/>
  <c r="K67" i="5"/>
  <c r="K75" i="5"/>
  <c r="K83" i="5"/>
  <c r="K91" i="5"/>
  <c r="K99" i="5"/>
  <c r="K414" i="5"/>
  <c r="K400" i="5"/>
  <c r="K408" i="5"/>
  <c r="K384" i="5"/>
  <c r="K392" i="5"/>
  <c r="K358" i="5"/>
  <c r="K366" i="5"/>
  <c r="K374" i="5"/>
  <c r="K346" i="5"/>
  <c r="K338" i="5"/>
  <c r="K314" i="5"/>
  <c r="K322" i="5"/>
  <c r="K330" i="5"/>
  <c r="K302" i="5"/>
  <c r="K294" i="5"/>
  <c r="K286" i="5"/>
  <c r="K278" i="5"/>
  <c r="K270" i="5"/>
  <c r="K262" i="5"/>
  <c r="K254" i="5"/>
  <c r="K246" i="5"/>
  <c r="K238" i="5"/>
  <c r="K230" i="5"/>
  <c r="K222" i="5"/>
  <c r="K214" i="5"/>
  <c r="K204" i="5"/>
  <c r="K196" i="5"/>
  <c r="K188" i="5"/>
  <c r="K180" i="5"/>
  <c r="K172" i="5"/>
  <c r="K164" i="5"/>
  <c r="K156" i="5"/>
  <c r="K148" i="5"/>
  <c r="K140" i="5"/>
  <c r="K132" i="5"/>
  <c r="K124" i="5"/>
  <c r="K116" i="5"/>
  <c r="K108" i="5"/>
  <c r="K12" i="5"/>
  <c r="K20" i="5"/>
  <c r="K28" i="5"/>
  <c r="K36" i="5"/>
  <c r="K44" i="5"/>
  <c r="K52" i="5"/>
  <c r="K60" i="5"/>
  <c r="K68" i="5"/>
  <c r="K76" i="5"/>
  <c r="K84" i="5"/>
  <c r="K92" i="5"/>
  <c r="K100" i="5"/>
  <c r="K415" i="5"/>
  <c r="K401" i="5"/>
  <c r="K399" i="5"/>
  <c r="K385" i="5"/>
  <c r="K393" i="5"/>
  <c r="K359" i="5"/>
  <c r="K367" i="5"/>
  <c r="K355" i="5"/>
  <c r="K345" i="5"/>
  <c r="K337" i="5"/>
  <c r="K315" i="5"/>
  <c r="K323" i="5"/>
  <c r="K311" i="5"/>
  <c r="K301" i="5"/>
  <c r="K293" i="5"/>
  <c r="K285" i="5"/>
  <c r="K277" i="5"/>
  <c r="K269" i="5"/>
  <c r="K261" i="5"/>
  <c r="K253" i="5"/>
  <c r="K245" i="5"/>
  <c r="K237" i="5"/>
  <c r="K229" i="5"/>
  <c r="K221" i="5"/>
  <c r="K213" i="5"/>
  <c r="K203" i="5"/>
  <c r="K195" i="5"/>
  <c r="K187" i="5"/>
  <c r="K179" i="5"/>
  <c r="K171" i="5"/>
  <c r="K163" i="5"/>
  <c r="K155" i="5"/>
  <c r="K147" i="5"/>
  <c r="K139" i="5"/>
  <c r="K131" i="5"/>
  <c r="K123" i="5"/>
  <c r="K115" i="5"/>
  <c r="K107" i="5"/>
  <c r="K13" i="5"/>
  <c r="K21" i="5"/>
  <c r="K29" i="5"/>
  <c r="K37" i="5"/>
  <c r="K45" i="5"/>
  <c r="K53" i="5"/>
  <c r="K61" i="5"/>
  <c r="K69" i="5"/>
  <c r="K77" i="5"/>
  <c r="K85" i="5"/>
  <c r="K93" i="5"/>
  <c r="K101" i="5"/>
  <c r="F107" i="5"/>
  <c r="F5" i="5"/>
  <c r="J416" i="5"/>
  <c r="J402" i="5"/>
  <c r="J378" i="5"/>
  <c r="J386" i="5"/>
  <c r="J394" i="5"/>
  <c r="J360" i="5"/>
  <c r="J368" i="5"/>
  <c r="J334" i="5"/>
  <c r="J342" i="5"/>
  <c r="J350" i="5"/>
  <c r="J316" i="5"/>
  <c r="J324" i="5"/>
  <c r="J210" i="5"/>
  <c r="J218" i="5"/>
  <c r="J226" i="5"/>
  <c r="J234" i="5"/>
  <c r="J242" i="5"/>
  <c r="J250" i="5"/>
  <c r="J258" i="5"/>
  <c r="J266" i="5"/>
  <c r="J274" i="5"/>
  <c r="J417" i="5"/>
  <c r="J403" i="5"/>
  <c r="J379" i="5"/>
  <c r="J387" i="5"/>
  <c r="J395" i="5"/>
  <c r="J361" i="5"/>
  <c r="J369" i="5"/>
  <c r="J335" i="5"/>
  <c r="J343" i="5"/>
  <c r="J351" i="5"/>
  <c r="J317" i="5"/>
  <c r="J325" i="5"/>
  <c r="J211" i="5"/>
  <c r="J219" i="5"/>
  <c r="J227" i="5"/>
  <c r="J235" i="5"/>
  <c r="J243" i="5"/>
  <c r="J251" i="5"/>
  <c r="J259" i="5"/>
  <c r="J267" i="5"/>
  <c r="J275" i="5"/>
  <c r="J283" i="5"/>
  <c r="J291" i="5"/>
  <c r="J418" i="5"/>
  <c r="J404" i="5"/>
  <c r="J380" i="5"/>
  <c r="J388" i="5"/>
  <c r="J396" i="5"/>
  <c r="J362" i="5"/>
  <c r="J370" i="5"/>
  <c r="J336" i="5"/>
  <c r="J344" i="5"/>
  <c r="J352" i="5"/>
  <c r="J318" i="5"/>
  <c r="J326" i="5"/>
  <c r="J212" i="5"/>
  <c r="J220" i="5"/>
  <c r="J228" i="5"/>
  <c r="J236" i="5"/>
  <c r="J244" i="5"/>
  <c r="J252" i="5"/>
  <c r="J260" i="5"/>
  <c r="J268" i="5"/>
  <c r="J419" i="5"/>
  <c r="J405" i="5"/>
  <c r="J381" i="5"/>
  <c r="J389" i="5"/>
  <c r="J377" i="5"/>
  <c r="J363" i="5"/>
  <c r="J371" i="5"/>
  <c r="J337" i="5"/>
  <c r="J345" i="5"/>
  <c r="J333" i="5"/>
  <c r="J319" i="5"/>
  <c r="J327" i="5"/>
  <c r="J213" i="5"/>
  <c r="J221" i="5"/>
  <c r="J229" i="5"/>
  <c r="J237" i="5"/>
  <c r="J245" i="5"/>
  <c r="J253" i="5"/>
  <c r="J261" i="5"/>
  <c r="J269" i="5"/>
  <c r="J277" i="5"/>
  <c r="J285" i="5"/>
  <c r="J293" i="5"/>
  <c r="J301" i="5"/>
  <c r="J209" i="5"/>
  <c r="J115" i="5"/>
  <c r="J123" i="5"/>
  <c r="J131" i="5"/>
  <c r="J139" i="5"/>
  <c r="J147" i="5"/>
  <c r="J155" i="5"/>
  <c r="J163" i="5"/>
  <c r="J171" i="5"/>
  <c r="J179" i="5"/>
  <c r="J187" i="5"/>
  <c r="J195" i="5"/>
  <c r="J203" i="5"/>
  <c r="J9" i="5"/>
  <c r="J17" i="5"/>
  <c r="J25" i="5"/>
  <c r="J412" i="5"/>
  <c r="J420" i="5"/>
  <c r="J406" i="5"/>
  <c r="J382" i="5"/>
  <c r="J390" i="5"/>
  <c r="J356" i="5"/>
  <c r="J364" i="5"/>
  <c r="J372" i="5"/>
  <c r="J338" i="5"/>
  <c r="J346" i="5"/>
  <c r="J312" i="5"/>
  <c r="J320" i="5"/>
  <c r="J328" i="5"/>
  <c r="J214" i="5"/>
  <c r="J222" i="5"/>
  <c r="J230" i="5"/>
  <c r="J238" i="5"/>
  <c r="J246" i="5"/>
  <c r="J413" i="5"/>
  <c r="J411" i="5"/>
  <c r="J407" i="5"/>
  <c r="J383" i="5"/>
  <c r="J391" i="5"/>
  <c r="J357" i="5"/>
  <c r="J365" i="5"/>
  <c r="J373" i="5"/>
  <c r="J339" i="5"/>
  <c r="J347" i="5"/>
  <c r="J414" i="5"/>
  <c r="J400" i="5"/>
  <c r="J408" i="5"/>
  <c r="J384" i="5"/>
  <c r="J392" i="5"/>
  <c r="J358" i="5"/>
  <c r="J366" i="5"/>
  <c r="J374" i="5"/>
  <c r="J340" i="5"/>
  <c r="J415" i="5"/>
  <c r="J401" i="5"/>
  <c r="J399" i="5"/>
  <c r="J385" i="5"/>
  <c r="J393" i="5"/>
  <c r="J359" i="5"/>
  <c r="J367" i="5"/>
  <c r="J355" i="5"/>
  <c r="J341" i="5"/>
  <c r="J349" i="5"/>
  <c r="J315" i="5"/>
  <c r="J323" i="5"/>
  <c r="J311" i="5"/>
  <c r="J217" i="5"/>
  <c r="J225" i="5"/>
  <c r="J233" i="5"/>
  <c r="J241" i="5"/>
  <c r="J249" i="5"/>
  <c r="J257" i="5"/>
  <c r="J265" i="5"/>
  <c r="J273" i="5"/>
  <c r="J281" i="5"/>
  <c r="J289" i="5"/>
  <c r="J297" i="5"/>
  <c r="J305" i="5"/>
  <c r="J111" i="5"/>
  <c r="J119" i="5"/>
  <c r="J127" i="5"/>
  <c r="J135" i="5"/>
  <c r="J143" i="5"/>
  <c r="J151" i="5"/>
  <c r="J159" i="5"/>
  <c r="J322" i="5"/>
  <c r="J232" i="5"/>
  <c r="J262" i="5"/>
  <c r="J279" i="5"/>
  <c r="J292" i="5"/>
  <c r="J303" i="5"/>
  <c r="J112" i="5"/>
  <c r="J122" i="5"/>
  <c r="J133" i="5"/>
  <c r="J144" i="5"/>
  <c r="J154" i="5"/>
  <c r="J165" i="5"/>
  <c r="J174" i="5"/>
  <c r="J183" i="5"/>
  <c r="J192" i="5"/>
  <c r="J201" i="5"/>
  <c r="J8" i="5"/>
  <c r="J18" i="5"/>
  <c r="J27" i="5"/>
  <c r="J35" i="5"/>
  <c r="J43" i="5"/>
  <c r="J51" i="5"/>
  <c r="J59" i="5"/>
  <c r="J67" i="5"/>
  <c r="J75" i="5"/>
  <c r="J83" i="5"/>
  <c r="J91" i="5"/>
  <c r="J99" i="5"/>
  <c r="J329" i="5"/>
  <c r="J239" i="5"/>
  <c r="J263" i="5"/>
  <c r="J280" i="5"/>
  <c r="J294" i="5"/>
  <c r="J304" i="5"/>
  <c r="J113" i="5"/>
  <c r="J124" i="5"/>
  <c r="J134" i="5"/>
  <c r="J145" i="5"/>
  <c r="J156" i="5"/>
  <c r="J166" i="5"/>
  <c r="J175" i="5"/>
  <c r="J184" i="5"/>
  <c r="J193" i="5"/>
  <c r="J202" i="5"/>
  <c r="J10" i="5"/>
  <c r="J19" i="5"/>
  <c r="J28" i="5"/>
  <c r="J36" i="5"/>
  <c r="J44" i="5"/>
  <c r="J52" i="5"/>
  <c r="J60" i="5"/>
  <c r="J68" i="5"/>
  <c r="J76" i="5"/>
  <c r="J84" i="5"/>
  <c r="J92" i="5"/>
  <c r="J100" i="5"/>
  <c r="J330" i="5"/>
  <c r="J240" i="5"/>
  <c r="J264" i="5"/>
  <c r="J282" i="5"/>
  <c r="J295" i="5"/>
  <c r="J306" i="5"/>
  <c r="J114" i="5"/>
  <c r="J125" i="5"/>
  <c r="J136" i="5"/>
  <c r="J146" i="5"/>
  <c r="J157" i="5"/>
  <c r="J167" i="5"/>
  <c r="J176" i="5"/>
  <c r="J185" i="5"/>
  <c r="J194" i="5"/>
  <c r="J204" i="5"/>
  <c r="J11" i="5"/>
  <c r="J20" i="5"/>
  <c r="J29" i="5"/>
  <c r="J37" i="5"/>
  <c r="J45" i="5"/>
  <c r="J53" i="5"/>
  <c r="J61" i="5"/>
  <c r="J69" i="5"/>
  <c r="J77" i="5"/>
  <c r="J85" i="5"/>
  <c r="J93" i="5"/>
  <c r="J101" i="5"/>
  <c r="J215" i="5"/>
  <c r="J247" i="5"/>
  <c r="J270" i="5"/>
  <c r="J284" i="5"/>
  <c r="J296" i="5"/>
  <c r="J307" i="5"/>
  <c r="J116" i="5"/>
  <c r="J126" i="5"/>
  <c r="J137" i="5"/>
  <c r="J148" i="5"/>
  <c r="J158" i="5"/>
  <c r="J168" i="5"/>
  <c r="J177" i="5"/>
  <c r="J186" i="5"/>
  <c r="J196" i="5"/>
  <c r="J205" i="5"/>
  <c r="J12" i="5"/>
  <c r="J21" i="5"/>
  <c r="J30" i="5"/>
  <c r="J38" i="5"/>
  <c r="J46" i="5"/>
  <c r="J54" i="5"/>
  <c r="J62" i="5"/>
  <c r="J70" i="5"/>
  <c r="J78" i="5"/>
  <c r="J86" i="5"/>
  <c r="J94" i="5"/>
  <c r="J102" i="5"/>
  <c r="J348" i="5"/>
  <c r="J216" i="5"/>
  <c r="J248" i="5"/>
  <c r="J271" i="5"/>
  <c r="J286" i="5"/>
  <c r="J298" i="5"/>
  <c r="J308" i="5"/>
  <c r="J117" i="5"/>
  <c r="J128" i="5"/>
  <c r="J138" i="5"/>
  <c r="J149" i="5"/>
  <c r="J160" i="5"/>
  <c r="J169" i="5"/>
  <c r="J178" i="5"/>
  <c r="J188" i="5"/>
  <c r="J197" i="5"/>
  <c r="J206" i="5"/>
  <c r="J13" i="5"/>
  <c r="J22" i="5"/>
  <c r="J31" i="5"/>
  <c r="J39" i="5"/>
  <c r="J47" i="5"/>
  <c r="J55" i="5"/>
  <c r="J63" i="5"/>
  <c r="J71" i="5"/>
  <c r="J79" i="5"/>
  <c r="J87" i="5"/>
  <c r="J95" i="5"/>
  <c r="J103" i="5"/>
  <c r="J313" i="5"/>
  <c r="J223" i="5"/>
  <c r="J254" i="5"/>
  <c r="J272" i="5"/>
  <c r="J287" i="5"/>
  <c r="J299" i="5"/>
  <c r="J108" i="5"/>
  <c r="J118" i="5"/>
  <c r="J129" i="5"/>
  <c r="J140" i="5"/>
  <c r="J150" i="5"/>
  <c r="J161" i="5"/>
  <c r="J170" i="5"/>
  <c r="J180" i="5"/>
  <c r="J189" i="5"/>
  <c r="J198" i="5"/>
  <c r="J14" i="5"/>
  <c r="J23" i="5"/>
  <c r="J32" i="5"/>
  <c r="J40" i="5"/>
  <c r="J48" i="5"/>
  <c r="J56" i="5"/>
  <c r="J64" i="5"/>
  <c r="J72" i="5"/>
  <c r="J80" i="5"/>
  <c r="J88" i="5"/>
  <c r="J96" i="5"/>
  <c r="J104" i="5"/>
  <c r="J314" i="5"/>
  <c r="J224" i="5"/>
  <c r="J255" i="5"/>
  <c r="J276" i="5"/>
  <c r="J288" i="5"/>
  <c r="J300" i="5"/>
  <c r="J109" i="5"/>
  <c r="J120" i="5"/>
  <c r="J130" i="5"/>
  <c r="J141" i="5"/>
  <c r="J152" i="5"/>
  <c r="J162" i="5"/>
  <c r="J172" i="5"/>
  <c r="J181" i="5"/>
  <c r="J190" i="5"/>
  <c r="J199" i="5"/>
  <c r="J6" i="5"/>
  <c r="J15" i="5"/>
  <c r="J24" i="5"/>
  <c r="J33" i="5"/>
  <c r="J41" i="5"/>
  <c r="J49" i="5"/>
  <c r="J57" i="5"/>
  <c r="J65" i="5"/>
  <c r="J73" i="5"/>
  <c r="J89" i="5"/>
  <c r="J97" i="5"/>
  <c r="J321" i="5"/>
  <c r="J231" i="5"/>
  <c r="J256" i="5"/>
  <c r="J278" i="5"/>
  <c r="J290" i="5"/>
  <c r="J302" i="5"/>
  <c r="J110" i="5"/>
  <c r="J121" i="5"/>
  <c r="J132" i="5"/>
  <c r="J142" i="5"/>
  <c r="J153" i="5"/>
  <c r="J164" i="5"/>
  <c r="J173" i="5"/>
  <c r="J182" i="5"/>
  <c r="J191" i="5"/>
  <c r="J200" i="5"/>
  <c r="J7" i="5"/>
  <c r="J16" i="5"/>
  <c r="J26" i="5"/>
  <c r="J34" i="5"/>
  <c r="J42" i="5"/>
  <c r="J50" i="5"/>
  <c r="J58" i="5"/>
  <c r="J66" i="5"/>
  <c r="J74" i="5"/>
  <c r="J82" i="5"/>
  <c r="J90" i="5"/>
  <c r="J98" i="5"/>
  <c r="E5" i="5"/>
  <c r="E107" i="5"/>
  <c r="I209" i="5" l="1"/>
  <c r="I6" i="5"/>
  <c r="L6" i="5" s="1"/>
  <c r="I5" i="12"/>
  <c r="L5" i="12" s="1"/>
  <c r="G5" i="12"/>
  <c r="G422" i="12" s="1"/>
  <c r="V411" i="12"/>
  <c r="I377" i="12"/>
  <c r="L377" i="12" s="1"/>
  <c r="J422" i="12"/>
  <c r="F422" i="12"/>
  <c r="P5" i="12"/>
  <c r="O411" i="12"/>
  <c r="N399" i="12"/>
  <c r="P411" i="12"/>
  <c r="P399" i="12"/>
  <c r="O399" i="12"/>
  <c r="N411" i="12"/>
  <c r="O377" i="12"/>
  <c r="P377" i="12"/>
  <c r="O5" i="12"/>
  <c r="N377" i="12"/>
  <c r="V377" i="12"/>
  <c r="T422" i="12"/>
  <c r="V5" i="12"/>
  <c r="I411" i="12"/>
  <c r="L411" i="12" s="1"/>
  <c r="V399" i="12"/>
  <c r="S422" i="12"/>
  <c r="U422" i="12"/>
  <c r="I399" i="12"/>
  <c r="K422" i="12"/>
  <c r="G5" i="5"/>
  <c r="V5" i="5"/>
  <c r="I420" i="5"/>
  <c r="L420" i="5" s="1"/>
  <c r="I411" i="5"/>
  <c r="L411" i="5" s="1"/>
  <c r="I419" i="5"/>
  <c r="L419" i="5" s="1"/>
  <c r="I412" i="5"/>
  <c r="L412" i="5" s="1"/>
  <c r="I413" i="5"/>
  <c r="L413" i="5" s="1"/>
  <c r="I417" i="5"/>
  <c r="L417" i="5" s="1"/>
  <c r="I415" i="5"/>
  <c r="L415" i="5" s="1"/>
  <c r="I418" i="5"/>
  <c r="L418" i="5" s="1"/>
  <c r="I414" i="5"/>
  <c r="L414" i="5" s="1"/>
  <c r="I416" i="5"/>
  <c r="L416" i="5" s="1"/>
  <c r="I400" i="5"/>
  <c r="L400" i="5" s="1"/>
  <c r="I399" i="5"/>
  <c r="L399" i="5" s="1"/>
  <c r="I92" i="5"/>
  <c r="L92" i="5" s="1"/>
  <c r="I125" i="5"/>
  <c r="L125" i="5" s="1"/>
  <c r="I66" i="5"/>
  <c r="L66" i="5" s="1"/>
  <c r="I341" i="5"/>
  <c r="L341" i="5" s="1"/>
  <c r="G177" i="5"/>
  <c r="I348" i="5"/>
  <c r="L348" i="5" s="1"/>
  <c r="I70" i="5"/>
  <c r="L70" i="5" s="1"/>
  <c r="I77" i="5"/>
  <c r="L77" i="5" s="1"/>
  <c r="I200" i="5"/>
  <c r="L200" i="5" s="1"/>
  <c r="I141" i="5"/>
  <c r="L141" i="5" s="1"/>
  <c r="I13" i="5"/>
  <c r="L13" i="5" s="1"/>
  <c r="I346" i="5"/>
  <c r="L346" i="5" s="1"/>
  <c r="I185" i="5"/>
  <c r="L185" i="5" s="1"/>
  <c r="I136" i="5"/>
  <c r="L136" i="5" s="1"/>
  <c r="I52" i="5"/>
  <c r="L52" i="5" s="1"/>
  <c r="I374" i="5"/>
  <c r="L374" i="5" s="1"/>
  <c r="I237" i="5"/>
  <c r="L237" i="5" s="1"/>
  <c r="I154" i="5"/>
  <c r="L154" i="5" s="1"/>
  <c r="I121" i="5"/>
  <c r="L121" i="5" s="1"/>
  <c r="I273" i="5"/>
  <c r="L273" i="5" s="1"/>
  <c r="I157" i="5"/>
  <c r="L157" i="5" s="1"/>
  <c r="I357" i="5"/>
  <c r="L357" i="5" s="1"/>
  <c r="I338" i="5"/>
  <c r="L338" i="5" s="1"/>
  <c r="I163" i="5"/>
  <c r="L163" i="5" s="1"/>
  <c r="I291" i="5"/>
  <c r="L291" i="5" s="1"/>
  <c r="I258" i="5"/>
  <c r="L258" i="5" s="1"/>
  <c r="I325" i="5"/>
  <c r="L325" i="5" s="1"/>
  <c r="I277" i="5"/>
  <c r="L277" i="5" s="1"/>
  <c r="I175" i="5"/>
  <c r="L175" i="5" s="1"/>
  <c r="I182" i="5"/>
  <c r="L182" i="5" s="1"/>
  <c r="I300" i="5"/>
  <c r="L300" i="5" s="1"/>
  <c r="I227" i="5"/>
  <c r="L227" i="5" s="1"/>
  <c r="I318" i="5"/>
  <c r="L318" i="5" s="1"/>
  <c r="I95" i="5"/>
  <c r="L95" i="5" s="1"/>
  <c r="I111" i="5"/>
  <c r="L111" i="5" s="1"/>
  <c r="I118" i="5"/>
  <c r="L118" i="5" s="1"/>
  <c r="I236" i="5"/>
  <c r="L236" i="5" s="1"/>
  <c r="I371" i="5"/>
  <c r="L371" i="5" s="1"/>
  <c r="I88" i="5"/>
  <c r="L88" i="5" s="1"/>
  <c r="I31" i="5"/>
  <c r="L31" i="5" s="1"/>
  <c r="I248" i="5"/>
  <c r="L248" i="5" s="1"/>
  <c r="I255" i="5"/>
  <c r="L255" i="5" s="1"/>
  <c r="I337" i="5"/>
  <c r="L337" i="5" s="1"/>
  <c r="I57" i="5"/>
  <c r="L57" i="5" s="1"/>
  <c r="I24" i="5"/>
  <c r="L24" i="5" s="1"/>
  <c r="O81" i="5"/>
  <c r="P81" i="5"/>
  <c r="N81" i="5"/>
  <c r="I302" i="5"/>
  <c r="L302" i="5" s="1"/>
  <c r="I12" i="5"/>
  <c r="L12" i="5" s="1"/>
  <c r="I83" i="5"/>
  <c r="L83" i="5" s="1"/>
  <c r="I167" i="5"/>
  <c r="L167" i="5" s="1"/>
  <c r="I304" i="5"/>
  <c r="L304" i="5" s="1"/>
  <c r="I240" i="5"/>
  <c r="L240" i="5" s="1"/>
  <c r="I333" i="5"/>
  <c r="L333" i="5" s="1"/>
  <c r="I62" i="5"/>
  <c r="L62" i="5" s="1"/>
  <c r="I205" i="5"/>
  <c r="L205" i="5" s="1"/>
  <c r="I68" i="5"/>
  <c r="L68" i="5" s="1"/>
  <c r="I99" i="5"/>
  <c r="L99" i="5" s="1"/>
  <c r="I174" i="5"/>
  <c r="L174" i="5" s="1"/>
  <c r="I110" i="5"/>
  <c r="L110" i="5" s="1"/>
  <c r="I247" i="5"/>
  <c r="L247" i="5" s="1"/>
  <c r="I340" i="5"/>
  <c r="L340" i="5" s="1"/>
  <c r="I69" i="5"/>
  <c r="L69" i="5" s="1"/>
  <c r="I133" i="5"/>
  <c r="L133" i="5" s="1"/>
  <c r="I373" i="5"/>
  <c r="L373" i="5" s="1"/>
  <c r="I155" i="5"/>
  <c r="L155" i="5" s="1"/>
  <c r="I292" i="5"/>
  <c r="L292" i="5" s="1"/>
  <c r="I228" i="5"/>
  <c r="L228" i="5" s="1"/>
  <c r="I372" i="5"/>
  <c r="L372" i="5" s="1"/>
  <c r="I58" i="5"/>
  <c r="L58" i="5" s="1"/>
  <c r="I286" i="5"/>
  <c r="L286" i="5" s="1"/>
  <c r="I35" i="5"/>
  <c r="L35" i="5" s="1"/>
  <c r="I146" i="5"/>
  <c r="L146" i="5" s="1"/>
  <c r="I283" i="5"/>
  <c r="L283" i="5" s="1"/>
  <c r="I219" i="5"/>
  <c r="L219" i="5" s="1"/>
  <c r="I363" i="5"/>
  <c r="L363" i="5" s="1"/>
  <c r="I49" i="5"/>
  <c r="L49" i="5" s="1"/>
  <c r="I262" i="5"/>
  <c r="L262" i="5" s="1"/>
  <c r="I229" i="5"/>
  <c r="L229" i="5" s="1"/>
  <c r="I177" i="5"/>
  <c r="L177" i="5" s="1"/>
  <c r="I113" i="5"/>
  <c r="L113" i="5" s="1"/>
  <c r="I250" i="5"/>
  <c r="L250" i="5" s="1"/>
  <c r="I351" i="5"/>
  <c r="L351" i="5" s="1"/>
  <c r="I80" i="5"/>
  <c r="L80" i="5" s="1"/>
  <c r="I16" i="5"/>
  <c r="L16" i="5" s="1"/>
  <c r="I60" i="5"/>
  <c r="L60" i="5" s="1"/>
  <c r="I192" i="5"/>
  <c r="L192" i="5" s="1"/>
  <c r="I128" i="5"/>
  <c r="L128" i="5" s="1"/>
  <c r="I265" i="5"/>
  <c r="L265" i="5" s="1"/>
  <c r="I317" i="5"/>
  <c r="L317" i="5" s="1"/>
  <c r="I87" i="5"/>
  <c r="L87" i="5" s="1"/>
  <c r="I23" i="5"/>
  <c r="L23" i="5" s="1"/>
  <c r="I383" i="5"/>
  <c r="L383" i="5" s="1"/>
  <c r="I278" i="5"/>
  <c r="L278" i="5" s="1"/>
  <c r="I188" i="5"/>
  <c r="L188" i="5" s="1"/>
  <c r="I59" i="5"/>
  <c r="L59" i="5" s="1"/>
  <c r="I159" i="5"/>
  <c r="L159" i="5" s="1"/>
  <c r="I296" i="5"/>
  <c r="L296" i="5" s="1"/>
  <c r="I232" i="5"/>
  <c r="L232" i="5" s="1"/>
  <c r="I368" i="5"/>
  <c r="L368" i="5" s="1"/>
  <c r="I54" i="5"/>
  <c r="L54" i="5" s="1"/>
  <c r="I181" i="5"/>
  <c r="L181" i="5" s="1"/>
  <c r="I196" i="5"/>
  <c r="L196" i="5" s="1"/>
  <c r="I67" i="5"/>
  <c r="L67" i="5" s="1"/>
  <c r="I166" i="5"/>
  <c r="L166" i="5" s="1"/>
  <c r="I303" i="5"/>
  <c r="L303" i="5" s="1"/>
  <c r="I239" i="5"/>
  <c r="L239" i="5" s="1"/>
  <c r="I355" i="5"/>
  <c r="L355" i="5" s="1"/>
  <c r="I61" i="5"/>
  <c r="L61" i="5" s="1"/>
  <c r="I238" i="5"/>
  <c r="L238" i="5" s="1"/>
  <c r="I27" i="5"/>
  <c r="L27" i="5" s="1"/>
  <c r="I147" i="5"/>
  <c r="L147" i="5" s="1"/>
  <c r="I284" i="5"/>
  <c r="L284" i="5" s="1"/>
  <c r="I220" i="5"/>
  <c r="L220" i="5" s="1"/>
  <c r="I364" i="5"/>
  <c r="L364" i="5" s="1"/>
  <c r="I50" i="5"/>
  <c r="L50" i="5" s="1"/>
  <c r="I214" i="5"/>
  <c r="L214" i="5" s="1"/>
  <c r="I202" i="5"/>
  <c r="L202" i="5" s="1"/>
  <c r="I138" i="5"/>
  <c r="L138" i="5" s="1"/>
  <c r="I275" i="5"/>
  <c r="L275" i="5" s="1"/>
  <c r="I211" i="5"/>
  <c r="L211" i="5" s="1"/>
  <c r="I5" i="5"/>
  <c r="I41" i="5"/>
  <c r="L41" i="5" s="1"/>
  <c r="I222" i="5"/>
  <c r="L222" i="5" s="1"/>
  <c r="I321" i="5"/>
  <c r="L321" i="5" s="1"/>
  <c r="I169" i="5"/>
  <c r="L169" i="5" s="1"/>
  <c r="I306" i="5"/>
  <c r="L306" i="5" s="1"/>
  <c r="I242" i="5"/>
  <c r="L242" i="5" s="1"/>
  <c r="I343" i="5"/>
  <c r="L343" i="5" s="1"/>
  <c r="I72" i="5"/>
  <c r="L72" i="5" s="1"/>
  <c r="I8" i="5"/>
  <c r="L8" i="5" s="1"/>
  <c r="I28" i="5"/>
  <c r="L28" i="5" s="1"/>
  <c r="I184" i="5"/>
  <c r="L184" i="5" s="1"/>
  <c r="I120" i="5"/>
  <c r="L120" i="5" s="1"/>
  <c r="I257" i="5"/>
  <c r="L257" i="5" s="1"/>
  <c r="I350" i="5"/>
  <c r="L350" i="5" s="1"/>
  <c r="I79" i="5"/>
  <c r="L79" i="5" s="1"/>
  <c r="I15" i="5"/>
  <c r="L15" i="5" s="1"/>
  <c r="I246" i="5"/>
  <c r="L246" i="5" s="1"/>
  <c r="I140" i="5"/>
  <c r="L140" i="5" s="1"/>
  <c r="I19" i="5"/>
  <c r="L19" i="5" s="1"/>
  <c r="I151" i="5"/>
  <c r="L151" i="5" s="1"/>
  <c r="I288" i="5"/>
  <c r="L288" i="5" s="1"/>
  <c r="I224" i="5"/>
  <c r="L224" i="5" s="1"/>
  <c r="I360" i="5"/>
  <c r="L360" i="5" s="1"/>
  <c r="I46" i="5"/>
  <c r="L46" i="5" s="1"/>
  <c r="I149" i="5"/>
  <c r="L149" i="5" s="1"/>
  <c r="I148" i="5"/>
  <c r="L148" i="5" s="1"/>
  <c r="I51" i="5"/>
  <c r="L51" i="5" s="1"/>
  <c r="I158" i="5"/>
  <c r="L158" i="5" s="1"/>
  <c r="I295" i="5"/>
  <c r="L295" i="5" s="1"/>
  <c r="I231" i="5"/>
  <c r="L231" i="5" s="1"/>
  <c r="I367" i="5"/>
  <c r="L367" i="5" s="1"/>
  <c r="I53" i="5"/>
  <c r="L53" i="5" s="1"/>
  <c r="I358" i="5"/>
  <c r="L358" i="5" s="1"/>
  <c r="I203" i="5"/>
  <c r="L203" i="5" s="1"/>
  <c r="I139" i="5"/>
  <c r="L139" i="5" s="1"/>
  <c r="I276" i="5"/>
  <c r="L276" i="5" s="1"/>
  <c r="I212" i="5"/>
  <c r="L212" i="5" s="1"/>
  <c r="I356" i="5"/>
  <c r="L356" i="5" s="1"/>
  <c r="I42" i="5"/>
  <c r="L42" i="5" s="1"/>
  <c r="I366" i="5"/>
  <c r="L366" i="5" s="1"/>
  <c r="I194" i="5"/>
  <c r="L194" i="5" s="1"/>
  <c r="I130" i="5"/>
  <c r="L130" i="5" s="1"/>
  <c r="I267" i="5"/>
  <c r="L267" i="5" s="1"/>
  <c r="I327" i="5"/>
  <c r="L327" i="5" s="1"/>
  <c r="I97" i="5"/>
  <c r="L97" i="5" s="1"/>
  <c r="I33" i="5"/>
  <c r="L33" i="5" s="1"/>
  <c r="I347" i="5"/>
  <c r="L347" i="5" s="1"/>
  <c r="I365" i="5"/>
  <c r="L365" i="5" s="1"/>
  <c r="I161" i="5"/>
  <c r="L161" i="5" s="1"/>
  <c r="I298" i="5"/>
  <c r="L298" i="5" s="1"/>
  <c r="I234" i="5"/>
  <c r="L234" i="5" s="1"/>
  <c r="I335" i="5"/>
  <c r="L335" i="5" s="1"/>
  <c r="I64" i="5"/>
  <c r="L64" i="5" s="1"/>
  <c r="I165" i="5"/>
  <c r="L165" i="5" s="1"/>
  <c r="I180" i="5"/>
  <c r="L180" i="5" s="1"/>
  <c r="I176" i="5"/>
  <c r="L176" i="5" s="1"/>
  <c r="I112" i="5"/>
  <c r="L112" i="5" s="1"/>
  <c r="I249" i="5"/>
  <c r="L249" i="5" s="1"/>
  <c r="I342" i="5"/>
  <c r="L342" i="5" s="1"/>
  <c r="I71" i="5"/>
  <c r="L71" i="5" s="1"/>
  <c r="I7" i="5"/>
  <c r="L7" i="5" s="1"/>
  <c r="I311" i="5"/>
  <c r="L311" i="5" s="1"/>
  <c r="I322" i="5"/>
  <c r="L322" i="5" s="1"/>
  <c r="I293" i="5"/>
  <c r="L293" i="5" s="1"/>
  <c r="I107" i="5"/>
  <c r="I143" i="5"/>
  <c r="L143" i="5" s="1"/>
  <c r="I280" i="5"/>
  <c r="L280" i="5" s="1"/>
  <c r="I216" i="5"/>
  <c r="L216" i="5" s="1"/>
  <c r="I102" i="5"/>
  <c r="L102" i="5" s="1"/>
  <c r="I38" i="5"/>
  <c r="L38" i="5" s="1"/>
  <c r="I109" i="5"/>
  <c r="L109" i="5" s="1"/>
  <c r="I108" i="5"/>
  <c r="L108" i="5" s="1"/>
  <c r="I11" i="5"/>
  <c r="L11" i="5" s="1"/>
  <c r="I150" i="5"/>
  <c r="L150" i="5" s="1"/>
  <c r="I287" i="5"/>
  <c r="L287" i="5" s="1"/>
  <c r="I223" i="5"/>
  <c r="L223" i="5" s="1"/>
  <c r="I359" i="5"/>
  <c r="L359" i="5" s="1"/>
  <c r="I45" i="5"/>
  <c r="L45" i="5" s="1"/>
  <c r="I36" i="5"/>
  <c r="L36" i="5" s="1"/>
  <c r="I195" i="5"/>
  <c r="L195" i="5" s="1"/>
  <c r="I131" i="5"/>
  <c r="L131" i="5" s="1"/>
  <c r="I268" i="5"/>
  <c r="L268" i="5" s="1"/>
  <c r="I328" i="5"/>
  <c r="L328" i="5" s="1"/>
  <c r="I98" i="5"/>
  <c r="L98" i="5" s="1"/>
  <c r="I34" i="5"/>
  <c r="L34" i="5" s="1"/>
  <c r="I44" i="5"/>
  <c r="L44" i="5" s="1"/>
  <c r="I186" i="5"/>
  <c r="L186" i="5" s="1"/>
  <c r="I122" i="5"/>
  <c r="L122" i="5" s="1"/>
  <c r="I259" i="5"/>
  <c r="L259" i="5" s="1"/>
  <c r="I319" i="5"/>
  <c r="L319" i="5" s="1"/>
  <c r="I89" i="5"/>
  <c r="L89" i="5" s="1"/>
  <c r="I25" i="5"/>
  <c r="L25" i="5" s="1"/>
  <c r="I84" i="5"/>
  <c r="L84" i="5" s="1"/>
  <c r="I75" i="5"/>
  <c r="L75" i="5" s="1"/>
  <c r="I153" i="5"/>
  <c r="L153" i="5" s="1"/>
  <c r="I290" i="5"/>
  <c r="L290" i="5" s="1"/>
  <c r="I226" i="5"/>
  <c r="L226" i="5" s="1"/>
  <c r="I370" i="5"/>
  <c r="L370" i="5" s="1"/>
  <c r="I56" i="5"/>
  <c r="L56" i="5" s="1"/>
  <c r="I117" i="5"/>
  <c r="L117" i="5" s="1"/>
  <c r="I132" i="5"/>
  <c r="L132" i="5" s="1"/>
  <c r="I168" i="5"/>
  <c r="L168" i="5" s="1"/>
  <c r="I305" i="5"/>
  <c r="L305" i="5" s="1"/>
  <c r="I241" i="5"/>
  <c r="L241" i="5" s="1"/>
  <c r="I334" i="5"/>
  <c r="L334" i="5" s="1"/>
  <c r="I63" i="5"/>
  <c r="L63" i="5" s="1"/>
  <c r="L209" i="5"/>
  <c r="I339" i="5"/>
  <c r="L339" i="5" s="1"/>
  <c r="I261" i="5"/>
  <c r="L261" i="5" s="1"/>
  <c r="I199" i="5"/>
  <c r="L199" i="5" s="1"/>
  <c r="I135" i="5"/>
  <c r="L135" i="5" s="1"/>
  <c r="I272" i="5"/>
  <c r="L272" i="5" s="1"/>
  <c r="I324" i="5"/>
  <c r="L324" i="5" s="1"/>
  <c r="I94" i="5"/>
  <c r="L94" i="5" s="1"/>
  <c r="I30" i="5"/>
  <c r="L30" i="5" s="1"/>
  <c r="I294" i="5"/>
  <c r="L294" i="5" s="1"/>
  <c r="I285" i="5"/>
  <c r="L285" i="5" s="1"/>
  <c r="I206" i="5"/>
  <c r="L206" i="5" s="1"/>
  <c r="I142" i="5"/>
  <c r="L142" i="5" s="1"/>
  <c r="I279" i="5"/>
  <c r="L279" i="5" s="1"/>
  <c r="I215" i="5"/>
  <c r="L215" i="5" s="1"/>
  <c r="I101" i="5"/>
  <c r="L101" i="5" s="1"/>
  <c r="I37" i="5"/>
  <c r="L37" i="5" s="1"/>
  <c r="I204" i="5"/>
  <c r="L204" i="5" s="1"/>
  <c r="I187" i="5"/>
  <c r="L187" i="5" s="1"/>
  <c r="I123" i="5"/>
  <c r="L123" i="5" s="1"/>
  <c r="I260" i="5"/>
  <c r="L260" i="5" s="1"/>
  <c r="I320" i="5"/>
  <c r="L320" i="5" s="1"/>
  <c r="I90" i="5"/>
  <c r="L90" i="5" s="1"/>
  <c r="I26" i="5"/>
  <c r="L26" i="5" s="1"/>
  <c r="I164" i="5"/>
  <c r="L164" i="5" s="1"/>
  <c r="I178" i="5"/>
  <c r="L178" i="5" s="1"/>
  <c r="I114" i="5"/>
  <c r="L114" i="5" s="1"/>
  <c r="I251" i="5"/>
  <c r="L251" i="5" s="1"/>
  <c r="I352" i="5"/>
  <c r="L352" i="5" s="1"/>
  <c r="I81" i="5"/>
  <c r="L81" i="5" s="1"/>
  <c r="I17" i="5"/>
  <c r="L17" i="5" s="1"/>
  <c r="I20" i="5"/>
  <c r="L20" i="5" s="1"/>
  <c r="I43" i="5"/>
  <c r="L43" i="5" s="1"/>
  <c r="I145" i="5"/>
  <c r="L145" i="5" s="1"/>
  <c r="I282" i="5"/>
  <c r="L282" i="5" s="1"/>
  <c r="I218" i="5"/>
  <c r="L218" i="5" s="1"/>
  <c r="I362" i="5"/>
  <c r="L362" i="5" s="1"/>
  <c r="I48" i="5"/>
  <c r="L48" i="5" s="1"/>
  <c r="I270" i="5"/>
  <c r="L270" i="5" s="1"/>
  <c r="I269" i="5"/>
  <c r="L269" i="5" s="1"/>
  <c r="I160" i="5"/>
  <c r="L160" i="5" s="1"/>
  <c r="I297" i="5"/>
  <c r="L297" i="5" s="1"/>
  <c r="I233" i="5"/>
  <c r="L233" i="5" s="1"/>
  <c r="I369" i="5"/>
  <c r="L369" i="5" s="1"/>
  <c r="I55" i="5"/>
  <c r="L55" i="5" s="1"/>
  <c r="I197" i="5"/>
  <c r="L197" i="5" s="1"/>
  <c r="I100" i="5"/>
  <c r="L100" i="5" s="1"/>
  <c r="I221" i="5"/>
  <c r="L221" i="5" s="1"/>
  <c r="I191" i="5"/>
  <c r="L191" i="5" s="1"/>
  <c r="I127" i="5"/>
  <c r="L127" i="5" s="1"/>
  <c r="I264" i="5"/>
  <c r="L264" i="5" s="1"/>
  <c r="I316" i="5"/>
  <c r="L316" i="5" s="1"/>
  <c r="I86" i="5"/>
  <c r="L86" i="5" s="1"/>
  <c r="I22" i="5"/>
  <c r="L22" i="5" s="1"/>
  <c r="I254" i="5"/>
  <c r="L254" i="5" s="1"/>
  <c r="I245" i="5"/>
  <c r="L245" i="5" s="1"/>
  <c r="I198" i="5"/>
  <c r="L198" i="5" s="1"/>
  <c r="I134" i="5"/>
  <c r="L134" i="5" s="1"/>
  <c r="I271" i="5"/>
  <c r="L271" i="5" s="1"/>
  <c r="I323" i="5"/>
  <c r="L323" i="5" s="1"/>
  <c r="I93" i="5"/>
  <c r="L93" i="5" s="1"/>
  <c r="I29" i="5"/>
  <c r="L29" i="5" s="1"/>
  <c r="I156" i="5"/>
  <c r="L156" i="5" s="1"/>
  <c r="I179" i="5"/>
  <c r="L179" i="5" s="1"/>
  <c r="I115" i="5"/>
  <c r="L115" i="5" s="1"/>
  <c r="I252" i="5"/>
  <c r="L252" i="5" s="1"/>
  <c r="I312" i="5"/>
  <c r="L312" i="5" s="1"/>
  <c r="I82" i="5"/>
  <c r="L82" i="5" s="1"/>
  <c r="I18" i="5"/>
  <c r="L18" i="5" s="1"/>
  <c r="I116" i="5"/>
  <c r="L116" i="5" s="1"/>
  <c r="I170" i="5"/>
  <c r="L170" i="5" s="1"/>
  <c r="I307" i="5"/>
  <c r="L307" i="5" s="1"/>
  <c r="I243" i="5"/>
  <c r="L243" i="5" s="1"/>
  <c r="I344" i="5"/>
  <c r="L344" i="5" s="1"/>
  <c r="I73" i="5"/>
  <c r="L73" i="5" s="1"/>
  <c r="I9" i="5"/>
  <c r="L9" i="5" s="1"/>
  <c r="I172" i="5"/>
  <c r="L172" i="5" s="1"/>
  <c r="I201" i="5"/>
  <c r="L201" i="5" s="1"/>
  <c r="I137" i="5"/>
  <c r="L137" i="5" s="1"/>
  <c r="I274" i="5"/>
  <c r="L274" i="5" s="1"/>
  <c r="I210" i="5"/>
  <c r="L210" i="5" s="1"/>
  <c r="I104" i="5"/>
  <c r="L104" i="5" s="1"/>
  <c r="I40" i="5"/>
  <c r="L40" i="5" s="1"/>
  <c r="I230" i="5"/>
  <c r="L230" i="5" s="1"/>
  <c r="I213" i="5"/>
  <c r="L213" i="5" s="1"/>
  <c r="I152" i="5"/>
  <c r="L152" i="5" s="1"/>
  <c r="I289" i="5"/>
  <c r="L289" i="5" s="1"/>
  <c r="I225" i="5"/>
  <c r="L225" i="5" s="1"/>
  <c r="I361" i="5"/>
  <c r="L361" i="5" s="1"/>
  <c r="I47" i="5"/>
  <c r="L47" i="5" s="1"/>
  <c r="I173" i="5"/>
  <c r="L173" i="5" s="1"/>
  <c r="I76" i="5"/>
  <c r="L76" i="5" s="1"/>
  <c r="I313" i="5"/>
  <c r="L313" i="5" s="1"/>
  <c r="I183" i="5"/>
  <c r="L183" i="5" s="1"/>
  <c r="I119" i="5"/>
  <c r="L119" i="5" s="1"/>
  <c r="I256" i="5"/>
  <c r="L256" i="5" s="1"/>
  <c r="I349" i="5"/>
  <c r="L349" i="5" s="1"/>
  <c r="I78" i="5"/>
  <c r="L78" i="5" s="1"/>
  <c r="I14" i="5"/>
  <c r="L14" i="5" s="1"/>
  <c r="I330" i="5"/>
  <c r="L330" i="5" s="1"/>
  <c r="I329" i="5"/>
  <c r="L329" i="5" s="1"/>
  <c r="I190" i="5"/>
  <c r="L190" i="5" s="1"/>
  <c r="I126" i="5"/>
  <c r="L126" i="5" s="1"/>
  <c r="I263" i="5"/>
  <c r="L263" i="5" s="1"/>
  <c r="I315" i="5"/>
  <c r="L315" i="5" s="1"/>
  <c r="I85" i="5"/>
  <c r="L85" i="5" s="1"/>
  <c r="I21" i="5"/>
  <c r="L21" i="5" s="1"/>
  <c r="I301" i="5"/>
  <c r="L301" i="5" s="1"/>
  <c r="I171" i="5"/>
  <c r="L171" i="5" s="1"/>
  <c r="I308" i="5"/>
  <c r="L308" i="5" s="1"/>
  <c r="I244" i="5"/>
  <c r="L244" i="5" s="1"/>
  <c r="I345" i="5"/>
  <c r="L345" i="5" s="1"/>
  <c r="I74" i="5"/>
  <c r="L74" i="5" s="1"/>
  <c r="I10" i="5"/>
  <c r="L10" i="5" s="1"/>
  <c r="I253" i="5"/>
  <c r="L253" i="5" s="1"/>
  <c r="I162" i="5"/>
  <c r="L162" i="5" s="1"/>
  <c r="I299" i="5"/>
  <c r="L299" i="5" s="1"/>
  <c r="I235" i="5"/>
  <c r="L235" i="5" s="1"/>
  <c r="I336" i="5"/>
  <c r="L336" i="5" s="1"/>
  <c r="I65" i="5"/>
  <c r="L65" i="5" s="1"/>
  <c r="I189" i="5"/>
  <c r="L189" i="5" s="1"/>
  <c r="I124" i="5"/>
  <c r="L124" i="5" s="1"/>
  <c r="I193" i="5"/>
  <c r="L193" i="5" s="1"/>
  <c r="I129" i="5"/>
  <c r="L129" i="5" s="1"/>
  <c r="I266" i="5"/>
  <c r="L266" i="5" s="1"/>
  <c r="I326" i="5"/>
  <c r="L326" i="5" s="1"/>
  <c r="I96" i="5"/>
  <c r="L96" i="5" s="1"/>
  <c r="I32" i="5"/>
  <c r="L32" i="5" s="1"/>
  <c r="I314" i="5"/>
  <c r="L314" i="5" s="1"/>
  <c r="I91" i="5"/>
  <c r="L91" i="5" s="1"/>
  <c r="I144" i="5"/>
  <c r="L144" i="5" s="1"/>
  <c r="I281" i="5"/>
  <c r="L281" i="5" s="1"/>
  <c r="I217" i="5"/>
  <c r="L217" i="5" s="1"/>
  <c r="I103" i="5"/>
  <c r="L103" i="5" s="1"/>
  <c r="I39" i="5"/>
  <c r="L39" i="5" s="1"/>
  <c r="G225" i="5"/>
  <c r="G121" i="5"/>
  <c r="G314" i="5"/>
  <c r="G22" i="5"/>
  <c r="G318" i="5"/>
  <c r="G115" i="5"/>
  <c r="G182" i="5"/>
  <c r="G297" i="5"/>
  <c r="G287" i="5"/>
  <c r="G291" i="5"/>
  <c r="G117" i="5"/>
  <c r="G55" i="5"/>
  <c r="G194" i="5"/>
  <c r="G249" i="5"/>
  <c r="G166" i="5"/>
  <c r="G163" i="5"/>
  <c r="G263" i="5"/>
  <c r="G41" i="5"/>
  <c r="G327" i="5"/>
  <c r="G258" i="5"/>
  <c r="G15" i="5"/>
  <c r="G24" i="5"/>
  <c r="G16" i="5"/>
  <c r="G23" i="5"/>
  <c r="G242" i="5"/>
  <c r="G205" i="5"/>
  <c r="G203" i="5"/>
  <c r="G358" i="5"/>
  <c r="G74" i="5"/>
  <c r="G126" i="5"/>
  <c r="G367" i="5"/>
  <c r="G13" i="5"/>
  <c r="G20" i="5"/>
  <c r="G100" i="5"/>
  <c r="G315" i="5"/>
  <c r="G127" i="5"/>
  <c r="G90" i="5"/>
  <c r="G306" i="5"/>
  <c r="G86" i="5"/>
  <c r="G31" i="5"/>
  <c r="G93" i="5"/>
  <c r="G316" i="5"/>
  <c r="G70" i="5"/>
  <c r="G19" i="5"/>
  <c r="G17" i="5"/>
  <c r="G36" i="5"/>
  <c r="G155" i="5"/>
  <c r="G304" i="5"/>
  <c r="G104" i="5"/>
  <c r="G113" i="5"/>
  <c r="G60" i="5"/>
  <c r="G283" i="5"/>
  <c r="G176" i="5"/>
  <c r="G218" i="5"/>
  <c r="G35" i="5"/>
  <c r="G187" i="5"/>
  <c r="G99" i="5"/>
  <c r="G180" i="5"/>
  <c r="G88" i="5"/>
  <c r="G270" i="5"/>
  <c r="G18" i="5"/>
  <c r="G238" i="5"/>
  <c r="G124" i="5"/>
  <c r="G307" i="5"/>
  <c r="G170" i="5"/>
  <c r="G181" i="5"/>
  <c r="G21" i="5"/>
  <c r="G53" i="5"/>
  <c r="G250" i="5"/>
  <c r="G161" i="5"/>
  <c r="G47" i="5"/>
  <c r="G178" i="5"/>
  <c r="G244" i="5"/>
  <c r="G101" i="5"/>
  <c r="G42" i="5"/>
  <c r="G153" i="5"/>
  <c r="G81" i="5"/>
  <c r="G248" i="5"/>
  <c r="G374" i="5"/>
  <c r="G319" i="5"/>
  <c r="G295" i="5"/>
  <c r="G168" i="5"/>
  <c r="G326" i="5"/>
  <c r="G312" i="5"/>
  <c r="G87" i="5"/>
  <c r="G165" i="5"/>
  <c r="G206" i="5"/>
  <c r="G285" i="5"/>
  <c r="G159" i="5"/>
  <c r="G239" i="5"/>
  <c r="G134" i="5"/>
  <c r="G216" i="5"/>
  <c r="G265" i="5"/>
  <c r="G33" i="5"/>
  <c r="G34" i="5"/>
  <c r="G226" i="5"/>
  <c r="G59" i="5"/>
  <c r="G54" i="5"/>
  <c r="G44" i="5"/>
  <c r="G12" i="5"/>
  <c r="G243" i="5"/>
  <c r="G280" i="5"/>
  <c r="G290" i="5"/>
  <c r="G300" i="5"/>
  <c r="G301" i="5"/>
  <c r="G305" i="5"/>
  <c r="G128" i="5"/>
  <c r="G61" i="5"/>
  <c r="G120" i="5"/>
  <c r="G51" i="5"/>
  <c r="G132" i="5"/>
  <c r="G27" i="5"/>
  <c r="G286" i="5"/>
  <c r="G294" i="5"/>
  <c r="G321" i="5"/>
  <c r="G320" i="5"/>
  <c r="G276" i="5"/>
  <c r="G91" i="5"/>
  <c r="G219" i="5"/>
  <c r="G255" i="5"/>
  <c r="G373" i="5"/>
  <c r="G167" i="5"/>
  <c r="G237" i="5"/>
  <c r="G25" i="5"/>
  <c r="G30" i="5"/>
  <c r="G361" i="5"/>
  <c r="G160" i="5"/>
  <c r="G275" i="5"/>
  <c r="G253" i="5"/>
  <c r="G62" i="5"/>
  <c r="G46" i="5"/>
  <c r="G368" i="5"/>
  <c r="G220" i="5"/>
  <c r="G252" i="5"/>
  <c r="G49" i="5"/>
  <c r="G303" i="5"/>
  <c r="G32" i="5"/>
  <c r="G43" i="5"/>
  <c r="G266" i="5"/>
  <c r="G142" i="5"/>
  <c r="G292" i="5"/>
  <c r="G188" i="5"/>
  <c r="G196" i="5"/>
  <c r="G204" i="5"/>
  <c r="G171" i="5"/>
  <c r="G129" i="5"/>
  <c r="G92" i="5"/>
  <c r="G102" i="5"/>
  <c r="G184" i="5"/>
  <c r="G75" i="5"/>
  <c r="G200" i="5"/>
  <c r="G330" i="5"/>
  <c r="G137" i="5"/>
  <c r="G229" i="5"/>
  <c r="G83" i="5"/>
  <c r="G65" i="5"/>
  <c r="G299" i="5"/>
  <c r="G372" i="5"/>
  <c r="G234" i="5"/>
  <c r="G69" i="5"/>
  <c r="G14" i="5"/>
  <c r="G293" i="5"/>
  <c r="G48" i="5"/>
  <c r="G254" i="5"/>
  <c r="G198" i="5"/>
  <c r="G131" i="5"/>
  <c r="G158" i="5"/>
  <c r="G193" i="5"/>
  <c r="G259" i="5"/>
  <c r="G38" i="5"/>
  <c r="G278" i="5"/>
  <c r="G57" i="5"/>
  <c r="G11" i="5"/>
  <c r="G197" i="5"/>
  <c r="G112" i="5"/>
  <c r="G122" i="5"/>
  <c r="G56" i="5"/>
  <c r="G119" i="5"/>
  <c r="G29" i="5"/>
  <c r="G143" i="5"/>
  <c r="G224" i="5"/>
  <c r="G273" i="5"/>
  <c r="G202" i="5"/>
  <c r="G130" i="5"/>
  <c r="G262" i="5"/>
  <c r="G236" i="5"/>
  <c r="G313" i="5"/>
  <c r="G257" i="5"/>
  <c r="G231" i="5"/>
  <c r="G123" i="5"/>
  <c r="G118" i="5"/>
  <c r="G162" i="5"/>
  <c r="G189" i="5"/>
  <c r="G169" i="5"/>
  <c r="G186" i="5"/>
  <c r="G125" i="5"/>
  <c r="G144" i="5"/>
  <c r="G146" i="5"/>
  <c r="G114" i="5"/>
  <c r="G261" i="5"/>
  <c r="G58" i="5"/>
  <c r="G138" i="5"/>
  <c r="G360" i="5"/>
  <c r="G145" i="5"/>
  <c r="G369" i="5"/>
  <c r="G230" i="5"/>
  <c r="G289" i="5"/>
  <c r="G371" i="5"/>
  <c r="G45" i="5"/>
  <c r="G298" i="5"/>
  <c r="G362" i="5"/>
  <c r="G324" i="5"/>
  <c r="G136" i="5"/>
  <c r="G247" i="5"/>
  <c r="G302" i="5"/>
  <c r="G240" i="5"/>
  <c r="G296" i="5"/>
  <c r="G164" i="5"/>
  <c r="G267" i="5"/>
  <c r="G78" i="5"/>
  <c r="G366" i="5"/>
  <c r="G251" i="5"/>
  <c r="G201" i="5"/>
  <c r="G221" i="5"/>
  <c r="G97" i="5"/>
  <c r="G322" i="5"/>
  <c r="G190" i="5"/>
  <c r="G28" i="5"/>
  <c r="G152" i="5"/>
  <c r="G223" i="5"/>
  <c r="G50" i="5"/>
  <c r="G140" i="5"/>
  <c r="G364" i="5"/>
  <c r="G147" i="5"/>
  <c r="G77" i="5"/>
  <c r="G68" i="5"/>
  <c r="G277" i="5"/>
  <c r="G73" i="5"/>
  <c r="G260" i="5"/>
  <c r="G365" i="5"/>
  <c r="G94" i="5"/>
  <c r="G271" i="5"/>
  <c r="G356" i="5"/>
  <c r="G227" i="5"/>
  <c r="G274" i="5"/>
  <c r="G282" i="5"/>
  <c r="G67" i="5"/>
  <c r="G183" i="5"/>
  <c r="G272" i="5"/>
  <c r="G84" i="5"/>
  <c r="G185" i="5"/>
  <c r="G195" i="5"/>
  <c r="G325" i="5"/>
  <c r="G135" i="5"/>
  <c r="G148" i="5"/>
  <c r="G370" i="5"/>
  <c r="G79" i="5"/>
  <c r="G98" i="5"/>
  <c r="G173" i="5"/>
  <c r="G246" i="5"/>
  <c r="G82" i="5"/>
  <c r="G37" i="5"/>
  <c r="G284" i="5"/>
  <c r="G233" i="5"/>
  <c r="G359" i="5"/>
  <c r="G64" i="5"/>
  <c r="G95" i="5"/>
  <c r="G116" i="5"/>
  <c r="G174" i="5"/>
  <c r="G111" i="5"/>
  <c r="G141" i="5"/>
  <c r="G63" i="5"/>
  <c r="G323" i="5"/>
  <c r="G288" i="5"/>
  <c r="G328" i="5"/>
  <c r="G26" i="5"/>
  <c r="G139" i="5"/>
  <c r="G179" i="5"/>
  <c r="G222" i="5"/>
  <c r="G357" i="5"/>
  <c r="G150" i="5"/>
  <c r="G199" i="5"/>
  <c r="G89" i="5"/>
  <c r="G157" i="5"/>
  <c r="G232" i="5"/>
  <c r="G268" i="5"/>
  <c r="G40" i="5"/>
  <c r="G76" i="5"/>
  <c r="G103" i="5"/>
  <c r="G80" i="5"/>
  <c r="G96" i="5"/>
  <c r="G363" i="5"/>
  <c r="G256" i="5"/>
  <c r="G279" i="5"/>
  <c r="G175" i="5"/>
  <c r="G71" i="5"/>
  <c r="G52" i="5"/>
  <c r="G217" i="5"/>
  <c r="G317" i="5"/>
  <c r="G133" i="5"/>
  <c r="G228" i="5"/>
  <c r="G66" i="5"/>
  <c r="G156" i="5"/>
  <c r="G245" i="5"/>
  <c r="G191" i="5"/>
  <c r="G151" i="5"/>
  <c r="G241" i="5"/>
  <c r="G85" i="5"/>
  <c r="G154" i="5"/>
  <c r="G281" i="5"/>
  <c r="G329" i="5"/>
  <c r="G172" i="5"/>
  <c r="G192" i="5"/>
  <c r="G269" i="5"/>
  <c r="G149" i="5"/>
  <c r="G308" i="5"/>
  <c r="G72" i="5"/>
  <c r="G264" i="5"/>
  <c r="G235" i="5"/>
  <c r="G39" i="5"/>
  <c r="G7" i="5"/>
  <c r="G6" i="5"/>
  <c r="G10" i="5"/>
  <c r="G9" i="5"/>
  <c r="G404" i="5"/>
  <c r="G8" i="5"/>
  <c r="G377" i="5"/>
  <c r="I402" i="5"/>
  <c r="L402" i="5" s="1"/>
  <c r="I405" i="5"/>
  <c r="L405" i="5" s="1"/>
  <c r="I403" i="5"/>
  <c r="L403" i="5" s="1"/>
  <c r="I407" i="5"/>
  <c r="L407" i="5" s="1"/>
  <c r="I404" i="5"/>
  <c r="L404" i="5" s="1"/>
  <c r="I406" i="5"/>
  <c r="L406" i="5" s="1"/>
  <c r="I408" i="5"/>
  <c r="L408" i="5" s="1"/>
  <c r="I401" i="5"/>
  <c r="L401" i="5" s="1"/>
  <c r="G418" i="5"/>
  <c r="G347" i="5"/>
  <c r="G336" i="5"/>
  <c r="G385" i="5"/>
  <c r="G401" i="5"/>
  <c r="I392" i="5"/>
  <c r="L392" i="5" s="1"/>
  <c r="I396" i="5"/>
  <c r="L396" i="5" s="1"/>
  <c r="I389" i="5"/>
  <c r="L389" i="5" s="1"/>
  <c r="I387" i="5"/>
  <c r="L387" i="5" s="1"/>
  <c r="I378" i="5"/>
  <c r="L378" i="5" s="1"/>
  <c r="I381" i="5"/>
  <c r="L381" i="5" s="1"/>
  <c r="I385" i="5"/>
  <c r="L385" i="5" s="1"/>
  <c r="I380" i="5"/>
  <c r="L380" i="5" s="1"/>
  <c r="I386" i="5"/>
  <c r="L386" i="5" s="1"/>
  <c r="I382" i="5"/>
  <c r="L382" i="5" s="1"/>
  <c r="I394" i="5"/>
  <c r="L394" i="5" s="1"/>
  <c r="G406" i="5"/>
  <c r="I395" i="5"/>
  <c r="L395" i="5" s="1"/>
  <c r="I379" i="5"/>
  <c r="L379" i="5" s="1"/>
  <c r="I384" i="5"/>
  <c r="L384" i="5" s="1"/>
  <c r="G407" i="5"/>
  <c r="I393" i="5"/>
  <c r="L393" i="5" s="1"/>
  <c r="I377" i="5"/>
  <c r="L377" i="5" s="1"/>
  <c r="G408" i="5"/>
  <c r="I388" i="5"/>
  <c r="L388" i="5" s="1"/>
  <c r="I391" i="5"/>
  <c r="L391" i="5" s="1"/>
  <c r="I390" i="5"/>
  <c r="L390" i="5" s="1"/>
  <c r="G405" i="5"/>
  <c r="G348" i="5"/>
  <c r="G392" i="5"/>
  <c r="G339" i="5"/>
  <c r="G338" i="5"/>
  <c r="G416" i="5"/>
  <c r="G384" i="5"/>
  <c r="G393" i="5"/>
  <c r="G337" i="5"/>
  <c r="G351" i="5"/>
  <c r="G417" i="5"/>
  <c r="G379" i="5"/>
  <c r="G395" i="5"/>
  <c r="G345" i="5"/>
  <c r="G335" i="5"/>
  <c r="G413" i="5"/>
  <c r="G381" i="5"/>
  <c r="G389" i="5"/>
  <c r="N107" i="5"/>
  <c r="G402" i="5"/>
  <c r="G352" i="5"/>
  <c r="G341" i="5"/>
  <c r="G419" i="5"/>
  <c r="G378" i="5"/>
  <c r="G391" i="5"/>
  <c r="G344" i="5"/>
  <c r="G343" i="5"/>
  <c r="G415" i="5"/>
  <c r="G386" i="5"/>
  <c r="G383" i="5"/>
  <c r="G390" i="5"/>
  <c r="G403" i="5"/>
  <c r="G346" i="5"/>
  <c r="G334" i="5"/>
  <c r="G340" i="5"/>
  <c r="G420" i="5"/>
  <c r="G382" i="5"/>
  <c r="G387" i="5"/>
  <c r="G394" i="5"/>
  <c r="G349" i="5"/>
  <c r="G350" i="5"/>
  <c r="G342" i="5"/>
  <c r="G414" i="5"/>
  <c r="G380" i="5"/>
  <c r="G396" i="5"/>
  <c r="G388" i="5"/>
  <c r="G211" i="5"/>
  <c r="G412" i="5"/>
  <c r="G311" i="5"/>
  <c r="G400" i="5"/>
  <c r="G110" i="5"/>
  <c r="G109" i="5"/>
  <c r="G215" i="5"/>
  <c r="G210" i="5"/>
  <c r="G108" i="5"/>
  <c r="G214" i="5"/>
  <c r="G212" i="5"/>
  <c r="G213" i="5"/>
  <c r="G209" i="5"/>
  <c r="G333" i="5"/>
  <c r="G355" i="5"/>
  <c r="F422" i="5"/>
  <c r="E422" i="5"/>
  <c r="D422" i="5"/>
  <c r="V385" i="5"/>
  <c r="V60" i="5"/>
  <c r="V70" i="5"/>
  <c r="V93" i="5"/>
  <c r="V56" i="5"/>
  <c r="V74" i="5"/>
  <c r="V94" i="5"/>
  <c r="V80" i="5"/>
  <c r="V50" i="5"/>
  <c r="V414" i="5"/>
  <c r="V43" i="5"/>
  <c r="V9" i="5"/>
  <c r="V415" i="5"/>
  <c r="V321" i="5"/>
  <c r="V34" i="5"/>
  <c r="V38" i="5"/>
  <c r="V356" i="5"/>
  <c r="V364" i="5"/>
  <c r="V359" i="5"/>
  <c r="V360" i="5"/>
  <c r="V349" i="5"/>
  <c r="V352" i="5"/>
  <c r="V339" i="5"/>
  <c r="V277" i="5"/>
  <c r="V248" i="5"/>
  <c r="V253" i="5"/>
  <c r="V288" i="5"/>
  <c r="V213" i="5"/>
  <c r="V294" i="5"/>
  <c r="V265" i="5"/>
  <c r="V252" i="5"/>
  <c r="V279" i="5"/>
  <c r="V111" i="5"/>
  <c r="V143" i="5"/>
  <c r="V201" i="5"/>
  <c r="V188" i="5"/>
  <c r="V109" i="5"/>
  <c r="V173" i="5"/>
  <c r="V128" i="5"/>
  <c r="V192" i="5"/>
  <c r="V139" i="5"/>
  <c r="V134" i="5"/>
  <c r="V198" i="5"/>
  <c r="T422" i="5"/>
  <c r="K422" i="5"/>
  <c r="J422" i="5"/>
  <c r="S422" i="5"/>
  <c r="U422" i="5"/>
  <c r="V77" i="5"/>
  <c r="V58" i="5"/>
  <c r="V169" i="5"/>
  <c r="V308" i="5"/>
  <c r="V214" i="5"/>
  <c r="V44" i="5"/>
  <c r="V348" i="5"/>
  <c r="V333" i="5"/>
  <c r="V47" i="5"/>
  <c r="V76" i="5"/>
  <c r="V367" i="5"/>
  <c r="V114" i="5"/>
  <c r="V246" i="5"/>
  <c r="V119" i="5"/>
  <c r="V206" i="5"/>
  <c r="V124" i="5"/>
  <c r="V384" i="5"/>
  <c r="V306" i="5"/>
  <c r="V399" i="5"/>
  <c r="V79" i="5"/>
  <c r="V138" i="5"/>
  <c r="V63" i="5"/>
  <c r="V104" i="5"/>
  <c r="V65" i="5"/>
  <c r="V146" i="5"/>
  <c r="V154" i="5"/>
  <c r="V85" i="5"/>
  <c r="V21" i="5"/>
  <c r="V272" i="5"/>
  <c r="V71" i="5"/>
  <c r="V121" i="5"/>
  <c r="V41" i="5"/>
  <c r="V178" i="5"/>
  <c r="V100" i="5"/>
  <c r="V234" i="5"/>
  <c r="V130" i="5"/>
  <c r="V132" i="5"/>
  <c r="V196" i="5"/>
  <c r="V304" i="5"/>
  <c r="V372" i="5"/>
  <c r="V261" i="5"/>
  <c r="V117" i="5"/>
  <c r="V181" i="5"/>
  <c r="V266" i="5"/>
  <c r="V420" i="5"/>
  <c r="V136" i="5"/>
  <c r="V200" i="5"/>
  <c r="V297" i="5"/>
  <c r="V406" i="5"/>
  <c r="V147" i="5"/>
  <c r="V224" i="5"/>
  <c r="V377" i="5"/>
  <c r="V142" i="5"/>
  <c r="V204" i="5"/>
  <c r="V303" i="5"/>
  <c r="V335" i="5"/>
  <c r="V209" i="5"/>
  <c r="V273" i="5"/>
  <c r="V362" i="5"/>
  <c r="V413" i="5"/>
  <c r="V260" i="5"/>
  <c r="V347" i="5"/>
  <c r="V223" i="5"/>
  <c r="V289" i="5"/>
  <c r="V319" i="5"/>
  <c r="V368" i="5"/>
  <c r="V30" i="5"/>
  <c r="V42" i="5"/>
  <c r="V19" i="5"/>
  <c r="V92" i="5"/>
  <c r="V161" i="5"/>
  <c r="V78" i="5"/>
  <c r="V64" i="5"/>
  <c r="V135" i="5"/>
  <c r="V98" i="5"/>
  <c r="V193" i="5"/>
  <c r="V91" i="5"/>
  <c r="V27" i="5"/>
  <c r="V295" i="5"/>
  <c r="V145" i="5"/>
  <c r="V140" i="5"/>
  <c r="V328" i="5"/>
  <c r="V391" i="5"/>
  <c r="V274" i="5"/>
  <c r="V125" i="5"/>
  <c r="V189" i="5"/>
  <c r="V278" i="5"/>
  <c r="V416" i="5"/>
  <c r="V144" i="5"/>
  <c r="V216" i="5"/>
  <c r="V330" i="5"/>
  <c r="V402" i="5"/>
  <c r="V155" i="5"/>
  <c r="V237" i="5"/>
  <c r="V393" i="5"/>
  <c r="V150" i="5"/>
  <c r="V210" i="5"/>
  <c r="V337" i="5"/>
  <c r="V343" i="5"/>
  <c r="V217" i="5"/>
  <c r="V281" i="5"/>
  <c r="V370" i="5"/>
  <c r="V202" i="5"/>
  <c r="V268" i="5"/>
  <c r="V357" i="5"/>
  <c r="V231" i="5"/>
  <c r="V296" i="5"/>
  <c r="V317" i="5"/>
  <c r="V392" i="5"/>
  <c r="V18" i="5"/>
  <c r="V22" i="5"/>
  <c r="V10" i="5"/>
  <c r="V67" i="5"/>
  <c r="V153" i="5"/>
  <c r="V31" i="5"/>
  <c r="V61" i="5"/>
  <c r="V49" i="5"/>
  <c r="V175" i="5"/>
  <c r="V183" i="5"/>
  <c r="V69" i="5"/>
  <c r="V113" i="5"/>
  <c r="V55" i="5"/>
  <c r="V170" i="5"/>
  <c r="V89" i="5"/>
  <c r="V25" i="5"/>
  <c r="V211" i="5"/>
  <c r="V84" i="5"/>
  <c r="V159" i="5"/>
  <c r="V148" i="5"/>
  <c r="V218" i="5"/>
  <c r="V324" i="5"/>
  <c r="V386" i="5"/>
  <c r="V287" i="5"/>
  <c r="V133" i="5"/>
  <c r="V197" i="5"/>
  <c r="V292" i="5"/>
  <c r="V412" i="5"/>
  <c r="V152" i="5"/>
  <c r="V232" i="5"/>
  <c r="V326" i="5"/>
  <c r="V163" i="5"/>
  <c r="V250" i="5"/>
  <c r="V158" i="5"/>
  <c r="V229" i="5"/>
  <c r="V355" i="5"/>
  <c r="V351" i="5"/>
  <c r="V225" i="5"/>
  <c r="V293" i="5"/>
  <c r="V395" i="5"/>
  <c r="V212" i="5"/>
  <c r="V276" i="5"/>
  <c r="V365" i="5"/>
  <c r="V239" i="5"/>
  <c r="V305" i="5"/>
  <c r="V315" i="5"/>
  <c r="V382" i="5"/>
  <c r="V32" i="5"/>
  <c r="V14" i="5"/>
  <c r="V6" i="5"/>
  <c r="V26" i="5"/>
  <c r="V8" i="5"/>
  <c r="N416" i="5"/>
  <c r="O418" i="5"/>
  <c r="P420" i="5"/>
  <c r="O401" i="5"/>
  <c r="P403" i="5"/>
  <c r="O408" i="5"/>
  <c r="N383" i="5"/>
  <c r="O385" i="5"/>
  <c r="P387" i="5"/>
  <c r="N392" i="5"/>
  <c r="N414" i="5"/>
  <c r="O416" i="5"/>
  <c r="P418" i="5"/>
  <c r="P411" i="5"/>
  <c r="P401" i="5"/>
  <c r="N406" i="5"/>
  <c r="P408" i="5"/>
  <c r="N379" i="5"/>
  <c r="N381" i="5"/>
  <c r="O383" i="5"/>
  <c r="P385" i="5"/>
  <c r="N390" i="5"/>
  <c r="O392" i="5"/>
  <c r="N412" i="5"/>
  <c r="O414" i="5"/>
  <c r="P416" i="5"/>
  <c r="N419" i="5"/>
  <c r="O411" i="5"/>
  <c r="N404" i="5"/>
  <c r="O406" i="5"/>
  <c r="P399" i="5"/>
  <c r="O379" i="5"/>
  <c r="O381" i="5"/>
  <c r="P383" i="5"/>
  <c r="N388" i="5"/>
  <c r="O412" i="5"/>
  <c r="P414" i="5"/>
  <c r="N417" i="5"/>
  <c r="O419" i="5"/>
  <c r="N411" i="5"/>
  <c r="N402" i="5"/>
  <c r="O404" i="5"/>
  <c r="P406" i="5"/>
  <c r="O399" i="5"/>
  <c r="P379" i="5"/>
  <c r="P381" i="5"/>
  <c r="N386" i="5"/>
  <c r="O388" i="5"/>
  <c r="P390" i="5"/>
  <c r="N393" i="5"/>
  <c r="O413" i="5"/>
  <c r="P400" i="5"/>
  <c r="O405" i="5"/>
  <c r="O378" i="5"/>
  <c r="O382" i="5"/>
  <c r="N387" i="5"/>
  <c r="O391" i="5"/>
  <c r="O394" i="5"/>
  <c r="P396" i="5"/>
  <c r="O357" i="5"/>
  <c r="P359" i="5"/>
  <c r="N364" i="5"/>
  <c r="O366" i="5"/>
  <c r="P368" i="5"/>
  <c r="N371" i="5"/>
  <c r="O373" i="5"/>
  <c r="N355" i="5"/>
  <c r="O336" i="5"/>
  <c r="P338" i="5"/>
  <c r="N343" i="5"/>
  <c r="P345" i="5"/>
  <c r="O348" i="5"/>
  <c r="N351" i="5"/>
  <c r="N333" i="5"/>
  <c r="N314" i="5"/>
  <c r="O316" i="5"/>
  <c r="P318" i="5"/>
  <c r="N321" i="5"/>
  <c r="O323" i="5"/>
  <c r="P325" i="5"/>
  <c r="N330" i="5"/>
  <c r="P210" i="5"/>
  <c r="N235" i="5"/>
  <c r="O237" i="5"/>
  <c r="P239" i="5"/>
  <c r="N244" i="5"/>
  <c r="O246" i="5"/>
  <c r="P248" i="5"/>
  <c r="N251" i="5"/>
  <c r="O253" i="5"/>
  <c r="P255" i="5"/>
  <c r="N260" i="5"/>
  <c r="O262" i="5"/>
  <c r="P264" i="5"/>
  <c r="N267" i="5"/>
  <c r="O269" i="5"/>
  <c r="P271" i="5"/>
  <c r="N276" i="5"/>
  <c r="O278" i="5"/>
  <c r="P280" i="5"/>
  <c r="N283" i="5"/>
  <c r="P413" i="5"/>
  <c r="N418" i="5"/>
  <c r="N401" i="5"/>
  <c r="P405" i="5"/>
  <c r="P378" i="5"/>
  <c r="P382" i="5"/>
  <c r="O387" i="5"/>
  <c r="P391" i="5"/>
  <c r="P394" i="5"/>
  <c r="P377" i="5"/>
  <c r="P357" i="5"/>
  <c r="N362" i="5"/>
  <c r="O364" i="5"/>
  <c r="P366" i="5"/>
  <c r="N369" i="5"/>
  <c r="O371" i="5"/>
  <c r="P373" i="5"/>
  <c r="N334" i="5"/>
  <c r="P336" i="5"/>
  <c r="N341" i="5"/>
  <c r="O343" i="5"/>
  <c r="N346" i="5"/>
  <c r="P348" i="5"/>
  <c r="O351" i="5"/>
  <c r="N312" i="5"/>
  <c r="O314" i="5"/>
  <c r="P316" i="5"/>
  <c r="N319" i="5"/>
  <c r="O321" i="5"/>
  <c r="P323" i="5"/>
  <c r="N328" i="5"/>
  <c r="O330" i="5"/>
  <c r="N211" i="5"/>
  <c r="N213" i="5"/>
  <c r="N215" i="5"/>
  <c r="N217" i="5"/>
  <c r="N219" i="5"/>
  <c r="N221" i="5"/>
  <c r="N223" i="5"/>
  <c r="N225" i="5"/>
  <c r="N227" i="5"/>
  <c r="N229" i="5"/>
  <c r="N231" i="5"/>
  <c r="N233" i="5"/>
  <c r="O235" i="5"/>
  <c r="P237" i="5"/>
  <c r="N242" i="5"/>
  <c r="O244" i="5"/>
  <c r="P246" i="5"/>
  <c r="N249" i="5"/>
  <c r="O251" i="5"/>
  <c r="P253" i="5"/>
  <c r="N258" i="5"/>
  <c r="O260" i="5"/>
  <c r="P262" i="5"/>
  <c r="N265" i="5"/>
  <c r="O267" i="5"/>
  <c r="P269" i="5"/>
  <c r="N415" i="5"/>
  <c r="P419" i="5"/>
  <c r="O402" i="5"/>
  <c r="N407" i="5"/>
  <c r="N384" i="5"/>
  <c r="P388" i="5"/>
  <c r="N395" i="5"/>
  <c r="O377" i="5"/>
  <c r="N360" i="5"/>
  <c r="O362" i="5"/>
  <c r="P364" i="5"/>
  <c r="N367" i="5"/>
  <c r="O369" i="5"/>
  <c r="P371" i="5"/>
  <c r="O334" i="5"/>
  <c r="N339" i="5"/>
  <c r="O341" i="5"/>
  <c r="P343" i="5"/>
  <c r="O346" i="5"/>
  <c r="N349" i="5"/>
  <c r="P351" i="5"/>
  <c r="O312" i="5"/>
  <c r="P314" i="5"/>
  <c r="N317" i="5"/>
  <c r="O319" i="5"/>
  <c r="P321" i="5"/>
  <c r="N326" i="5"/>
  <c r="O328" i="5"/>
  <c r="P330" i="5"/>
  <c r="O211" i="5"/>
  <c r="O213" i="5"/>
  <c r="O215" i="5"/>
  <c r="O217" i="5"/>
  <c r="O219" i="5"/>
  <c r="O221" i="5"/>
  <c r="O223" i="5"/>
  <c r="O225" i="5"/>
  <c r="O227" i="5"/>
  <c r="O229" i="5"/>
  <c r="O231" i="5"/>
  <c r="O233" i="5"/>
  <c r="P235" i="5"/>
  <c r="N240" i="5"/>
  <c r="O242" i="5"/>
  <c r="P244" i="5"/>
  <c r="N247" i="5"/>
  <c r="O249" i="5"/>
  <c r="P251" i="5"/>
  <c r="N256" i="5"/>
  <c r="O258" i="5"/>
  <c r="P260" i="5"/>
  <c r="N263" i="5"/>
  <c r="O265" i="5"/>
  <c r="P267" i="5"/>
  <c r="N272" i="5"/>
  <c r="O274" i="5"/>
  <c r="P276" i="5"/>
  <c r="N279" i="5"/>
  <c r="O281" i="5"/>
  <c r="P283" i="5"/>
  <c r="O415" i="5"/>
  <c r="P402" i="5"/>
  <c r="O407" i="5"/>
  <c r="N380" i="5"/>
  <c r="O384" i="5"/>
  <c r="N389" i="5"/>
  <c r="P392" i="5"/>
  <c r="O395" i="5"/>
  <c r="N377" i="5"/>
  <c r="N358" i="5"/>
  <c r="O360" i="5"/>
  <c r="P362" i="5"/>
  <c r="N365" i="5"/>
  <c r="O367" i="5"/>
  <c r="P369" i="5"/>
  <c r="N374" i="5"/>
  <c r="P334" i="5"/>
  <c r="N337" i="5"/>
  <c r="O339" i="5"/>
  <c r="P341" i="5"/>
  <c r="N344" i="5"/>
  <c r="P346" i="5"/>
  <c r="O349" i="5"/>
  <c r="N352" i="5"/>
  <c r="P312" i="5"/>
  <c r="N315" i="5"/>
  <c r="O317" i="5"/>
  <c r="P319" i="5"/>
  <c r="N324" i="5"/>
  <c r="O326" i="5"/>
  <c r="P328" i="5"/>
  <c r="P311" i="5"/>
  <c r="P211" i="5"/>
  <c r="P213" i="5"/>
  <c r="P215" i="5"/>
  <c r="P217" i="5"/>
  <c r="P219" i="5"/>
  <c r="P221" i="5"/>
  <c r="P223" i="5"/>
  <c r="P225" i="5"/>
  <c r="P227" i="5"/>
  <c r="P229" i="5"/>
  <c r="P231" i="5"/>
  <c r="P233" i="5"/>
  <c r="N238" i="5"/>
  <c r="O240" i="5"/>
  <c r="P242" i="5"/>
  <c r="N245" i="5"/>
  <c r="O247" i="5"/>
  <c r="P249" i="5"/>
  <c r="N254" i="5"/>
  <c r="O256" i="5"/>
  <c r="P258" i="5"/>
  <c r="N261" i="5"/>
  <c r="O263" i="5"/>
  <c r="P265" i="5"/>
  <c r="N270" i="5"/>
  <c r="O272" i="5"/>
  <c r="P274" i="5"/>
  <c r="N277" i="5"/>
  <c r="O279" i="5"/>
  <c r="P281" i="5"/>
  <c r="P415" i="5"/>
  <c r="N420" i="5"/>
  <c r="N403" i="5"/>
  <c r="P407" i="5"/>
  <c r="O380" i="5"/>
  <c r="P384" i="5"/>
  <c r="O389" i="5"/>
  <c r="O393" i="5"/>
  <c r="P395" i="5"/>
  <c r="N356" i="5"/>
  <c r="O358" i="5"/>
  <c r="P360" i="5"/>
  <c r="N363" i="5"/>
  <c r="O365" i="5"/>
  <c r="P367" i="5"/>
  <c r="N372" i="5"/>
  <c r="O374" i="5"/>
  <c r="N335" i="5"/>
  <c r="O337" i="5"/>
  <c r="P339" i="5"/>
  <c r="N342" i="5"/>
  <c r="O344" i="5"/>
  <c r="N347" i="5"/>
  <c r="P349" i="5"/>
  <c r="O352" i="5"/>
  <c r="N313" i="5"/>
  <c r="O315" i="5"/>
  <c r="P317" i="5"/>
  <c r="N322" i="5"/>
  <c r="O324" i="5"/>
  <c r="P326" i="5"/>
  <c r="N329" i="5"/>
  <c r="O311" i="5"/>
  <c r="N236" i="5"/>
  <c r="O238" i="5"/>
  <c r="P240" i="5"/>
  <c r="N243" i="5"/>
  <c r="O245" i="5"/>
  <c r="P247" i="5"/>
  <c r="N252" i="5"/>
  <c r="O254" i="5"/>
  <c r="P256" i="5"/>
  <c r="N259" i="5"/>
  <c r="O261" i="5"/>
  <c r="P263" i="5"/>
  <c r="N268" i="5"/>
  <c r="O270" i="5"/>
  <c r="P272" i="5"/>
  <c r="N275" i="5"/>
  <c r="O277" i="5"/>
  <c r="P279" i="5"/>
  <c r="N284" i="5"/>
  <c r="O420" i="5"/>
  <c r="O403" i="5"/>
  <c r="N408" i="5"/>
  <c r="P380" i="5"/>
  <c r="N385" i="5"/>
  <c r="P389" i="5"/>
  <c r="P393" i="5"/>
  <c r="O356" i="5"/>
  <c r="P358" i="5"/>
  <c r="N361" i="5"/>
  <c r="O363" i="5"/>
  <c r="P365" i="5"/>
  <c r="N370" i="5"/>
  <c r="O372" i="5"/>
  <c r="P374" i="5"/>
  <c r="O335" i="5"/>
  <c r="P337" i="5"/>
  <c r="N340" i="5"/>
  <c r="O342" i="5"/>
  <c r="P344" i="5"/>
  <c r="O347" i="5"/>
  <c r="N350" i="5"/>
  <c r="P352" i="5"/>
  <c r="O313" i="5"/>
  <c r="P315" i="5"/>
  <c r="N320" i="5"/>
  <c r="O322" i="5"/>
  <c r="P324" i="5"/>
  <c r="N327" i="5"/>
  <c r="O329" i="5"/>
  <c r="N311" i="5"/>
  <c r="N212" i="5"/>
  <c r="N214" i="5"/>
  <c r="N216" i="5"/>
  <c r="N218" i="5"/>
  <c r="N220" i="5"/>
  <c r="N222" i="5"/>
  <c r="N224" i="5"/>
  <c r="N226" i="5"/>
  <c r="N228" i="5"/>
  <c r="N230" i="5"/>
  <c r="N232" i="5"/>
  <c r="N234" i="5"/>
  <c r="O236" i="5"/>
  <c r="P238" i="5"/>
  <c r="N241" i="5"/>
  <c r="O243" i="5"/>
  <c r="P245" i="5"/>
  <c r="N250" i="5"/>
  <c r="O252" i="5"/>
  <c r="P254" i="5"/>
  <c r="N257" i="5"/>
  <c r="O259" i="5"/>
  <c r="P261" i="5"/>
  <c r="N266" i="5"/>
  <c r="O268" i="5"/>
  <c r="P412" i="5"/>
  <c r="O417" i="5"/>
  <c r="N400" i="5"/>
  <c r="P404" i="5"/>
  <c r="N399" i="5"/>
  <c r="O386" i="5"/>
  <c r="O390" i="5"/>
  <c r="N396" i="5"/>
  <c r="P356" i="5"/>
  <c r="N359" i="5"/>
  <c r="N378" i="5"/>
  <c r="O361" i="5"/>
  <c r="O370" i="5"/>
  <c r="N338" i="5"/>
  <c r="P347" i="5"/>
  <c r="N325" i="5"/>
  <c r="O212" i="5"/>
  <c r="O220" i="5"/>
  <c r="O228" i="5"/>
  <c r="P236" i="5"/>
  <c r="N255" i="5"/>
  <c r="N264" i="5"/>
  <c r="O271" i="5"/>
  <c r="O280" i="5"/>
  <c r="N285" i="5"/>
  <c r="O287" i="5"/>
  <c r="P289" i="5"/>
  <c r="N294" i="5"/>
  <c r="O296" i="5"/>
  <c r="P298" i="5"/>
  <c r="N301" i="5"/>
  <c r="O303" i="5"/>
  <c r="P305" i="5"/>
  <c r="P205" i="5"/>
  <c r="N203" i="5"/>
  <c r="O200" i="5"/>
  <c r="P197" i="5"/>
  <c r="N195" i="5"/>
  <c r="O192" i="5"/>
  <c r="P189" i="5"/>
  <c r="N187" i="5"/>
  <c r="O184" i="5"/>
  <c r="P181" i="5"/>
  <c r="N179" i="5"/>
  <c r="O176" i="5"/>
  <c r="P173" i="5"/>
  <c r="N171" i="5"/>
  <c r="O168" i="5"/>
  <c r="P165" i="5"/>
  <c r="N163" i="5"/>
  <c r="O160" i="5"/>
  <c r="P157" i="5"/>
  <c r="N155" i="5"/>
  <c r="O152" i="5"/>
  <c r="P149" i="5"/>
  <c r="N147" i="5"/>
  <c r="O144" i="5"/>
  <c r="P141" i="5"/>
  <c r="N139" i="5"/>
  <c r="O136" i="5"/>
  <c r="P133" i="5"/>
  <c r="N131" i="5"/>
  <c r="O128" i="5"/>
  <c r="P125" i="5"/>
  <c r="N123" i="5"/>
  <c r="O120" i="5"/>
  <c r="P117" i="5"/>
  <c r="N115" i="5"/>
  <c r="O112" i="5"/>
  <c r="P109" i="5"/>
  <c r="O8" i="5"/>
  <c r="N11" i="5"/>
  <c r="N382" i="5"/>
  <c r="P361" i="5"/>
  <c r="P370" i="5"/>
  <c r="O338" i="5"/>
  <c r="N348" i="5"/>
  <c r="N316" i="5"/>
  <c r="O325" i="5"/>
  <c r="P212" i="5"/>
  <c r="P220" i="5"/>
  <c r="P228" i="5"/>
  <c r="N237" i="5"/>
  <c r="N246" i="5"/>
  <c r="O255" i="5"/>
  <c r="O264" i="5"/>
  <c r="O276" i="5"/>
  <c r="N281" i="5"/>
  <c r="O285" i="5"/>
  <c r="P287" i="5"/>
  <c r="N292" i="5"/>
  <c r="O294" i="5"/>
  <c r="P296" i="5"/>
  <c r="N299" i="5"/>
  <c r="O301" i="5"/>
  <c r="P303" i="5"/>
  <c r="N308" i="5"/>
  <c r="O205" i="5"/>
  <c r="P202" i="5"/>
  <c r="N200" i="5"/>
  <c r="O197" i="5"/>
  <c r="P194" i="5"/>
  <c r="N192" i="5"/>
  <c r="O189" i="5"/>
  <c r="P186" i="5"/>
  <c r="N184" i="5"/>
  <c r="O181" i="5"/>
  <c r="P178" i="5"/>
  <c r="N176" i="5"/>
  <c r="O173" i="5"/>
  <c r="P170" i="5"/>
  <c r="N168" i="5"/>
  <c r="O165" i="5"/>
  <c r="P162" i="5"/>
  <c r="N160" i="5"/>
  <c r="O157" i="5"/>
  <c r="P154" i="5"/>
  <c r="N152" i="5"/>
  <c r="O149" i="5"/>
  <c r="P146" i="5"/>
  <c r="N144" i="5"/>
  <c r="O141" i="5"/>
  <c r="P138" i="5"/>
  <c r="N136" i="5"/>
  <c r="O133" i="5"/>
  <c r="P130" i="5"/>
  <c r="N128" i="5"/>
  <c r="O125" i="5"/>
  <c r="P122" i="5"/>
  <c r="N120" i="5"/>
  <c r="O117" i="5"/>
  <c r="P114" i="5"/>
  <c r="N112" i="5"/>
  <c r="O109" i="5"/>
  <c r="N6" i="5"/>
  <c r="P8" i="5"/>
  <c r="O11" i="5"/>
  <c r="N14" i="5"/>
  <c r="P16" i="5"/>
  <c r="O19" i="5"/>
  <c r="P386" i="5"/>
  <c r="P363" i="5"/>
  <c r="P372" i="5"/>
  <c r="O340" i="5"/>
  <c r="O350" i="5"/>
  <c r="N318" i="5"/>
  <c r="O327" i="5"/>
  <c r="O214" i="5"/>
  <c r="O222" i="5"/>
  <c r="O230" i="5"/>
  <c r="N239" i="5"/>
  <c r="N248" i="5"/>
  <c r="O257" i="5"/>
  <c r="O266" i="5"/>
  <c r="N273" i="5"/>
  <c r="P277" i="5"/>
  <c r="N282" i="5"/>
  <c r="P285" i="5"/>
  <c r="N290" i="5"/>
  <c r="O292" i="5"/>
  <c r="P294" i="5"/>
  <c r="N297" i="5"/>
  <c r="O299" i="5"/>
  <c r="P301" i="5"/>
  <c r="N306" i="5"/>
  <c r="O308" i="5"/>
  <c r="N205" i="5"/>
  <c r="O202" i="5"/>
  <c r="P199" i="5"/>
  <c r="N197" i="5"/>
  <c r="O194" i="5"/>
  <c r="P191" i="5"/>
  <c r="N189" i="5"/>
  <c r="O186" i="5"/>
  <c r="P183" i="5"/>
  <c r="N181" i="5"/>
  <c r="O178" i="5"/>
  <c r="P175" i="5"/>
  <c r="N173" i="5"/>
  <c r="O170" i="5"/>
  <c r="P167" i="5"/>
  <c r="N165" i="5"/>
  <c r="O162" i="5"/>
  <c r="P159" i="5"/>
  <c r="N157" i="5"/>
  <c r="O154" i="5"/>
  <c r="P151" i="5"/>
  <c r="N149" i="5"/>
  <c r="O146" i="5"/>
  <c r="P143" i="5"/>
  <c r="N141" i="5"/>
  <c r="O138" i="5"/>
  <c r="P135" i="5"/>
  <c r="N133" i="5"/>
  <c r="O130" i="5"/>
  <c r="P127" i="5"/>
  <c r="N125" i="5"/>
  <c r="O122" i="5"/>
  <c r="P119" i="5"/>
  <c r="N117" i="5"/>
  <c r="O114" i="5"/>
  <c r="P111" i="5"/>
  <c r="N109" i="5"/>
  <c r="O6" i="5"/>
  <c r="N9" i="5"/>
  <c r="P11" i="5"/>
  <c r="O14" i="5"/>
  <c r="N17" i="5"/>
  <c r="P19" i="5"/>
  <c r="O22" i="5"/>
  <c r="N25" i="5"/>
  <c r="P27" i="5"/>
  <c r="N391" i="5"/>
  <c r="N373" i="5"/>
  <c r="P340" i="5"/>
  <c r="P350" i="5"/>
  <c r="O318" i="5"/>
  <c r="P327" i="5"/>
  <c r="P214" i="5"/>
  <c r="P222" i="5"/>
  <c r="P230" i="5"/>
  <c r="O239" i="5"/>
  <c r="O248" i="5"/>
  <c r="P257" i="5"/>
  <c r="P266" i="5"/>
  <c r="O273" i="5"/>
  <c r="O282" i="5"/>
  <c r="N288" i="5"/>
  <c r="O290" i="5"/>
  <c r="P292" i="5"/>
  <c r="N295" i="5"/>
  <c r="O297" i="5"/>
  <c r="P299" i="5"/>
  <c r="N304" i="5"/>
  <c r="O306" i="5"/>
  <c r="P308" i="5"/>
  <c r="P204" i="5"/>
  <c r="N202" i="5"/>
  <c r="O199" i="5"/>
  <c r="P196" i="5"/>
  <c r="N194" i="5"/>
  <c r="O191" i="5"/>
  <c r="P188" i="5"/>
  <c r="N186" i="5"/>
  <c r="O183" i="5"/>
  <c r="P180" i="5"/>
  <c r="N178" i="5"/>
  <c r="O175" i="5"/>
  <c r="P172" i="5"/>
  <c r="N170" i="5"/>
  <c r="O167" i="5"/>
  <c r="P164" i="5"/>
  <c r="N162" i="5"/>
  <c r="O159" i="5"/>
  <c r="P156" i="5"/>
  <c r="N154" i="5"/>
  <c r="O151" i="5"/>
  <c r="P148" i="5"/>
  <c r="N146" i="5"/>
  <c r="O143" i="5"/>
  <c r="P140" i="5"/>
  <c r="N138" i="5"/>
  <c r="O135" i="5"/>
  <c r="P132" i="5"/>
  <c r="N130" i="5"/>
  <c r="O127" i="5"/>
  <c r="P124" i="5"/>
  <c r="N122" i="5"/>
  <c r="O119" i="5"/>
  <c r="P116" i="5"/>
  <c r="N114" i="5"/>
  <c r="O111" i="5"/>
  <c r="P108" i="5"/>
  <c r="P6" i="5"/>
  <c r="O9" i="5"/>
  <c r="N413" i="5"/>
  <c r="N394" i="5"/>
  <c r="P355" i="5"/>
  <c r="P342" i="5"/>
  <c r="P333" i="5"/>
  <c r="O320" i="5"/>
  <c r="P329" i="5"/>
  <c r="O216" i="5"/>
  <c r="O224" i="5"/>
  <c r="O232" i="5"/>
  <c r="O241" i="5"/>
  <c r="O250" i="5"/>
  <c r="P259" i="5"/>
  <c r="P268" i="5"/>
  <c r="P273" i="5"/>
  <c r="N278" i="5"/>
  <c r="P282" i="5"/>
  <c r="N286" i="5"/>
  <c r="O288" i="5"/>
  <c r="P290" i="5"/>
  <c r="N293" i="5"/>
  <c r="O295" i="5"/>
  <c r="P297" i="5"/>
  <c r="N302" i="5"/>
  <c r="O304" i="5"/>
  <c r="P306" i="5"/>
  <c r="P209" i="5"/>
  <c r="O204" i="5"/>
  <c r="P201" i="5"/>
  <c r="N199" i="5"/>
  <c r="O196" i="5"/>
  <c r="P193" i="5"/>
  <c r="N191" i="5"/>
  <c r="O188" i="5"/>
  <c r="P185" i="5"/>
  <c r="N183" i="5"/>
  <c r="O180" i="5"/>
  <c r="P177" i="5"/>
  <c r="N175" i="5"/>
  <c r="O172" i="5"/>
  <c r="P169" i="5"/>
  <c r="N167" i="5"/>
  <c r="O164" i="5"/>
  <c r="P161" i="5"/>
  <c r="N159" i="5"/>
  <c r="O156" i="5"/>
  <c r="P153" i="5"/>
  <c r="N151" i="5"/>
  <c r="O148" i="5"/>
  <c r="P145" i="5"/>
  <c r="N143" i="5"/>
  <c r="O140" i="5"/>
  <c r="P137" i="5"/>
  <c r="N135" i="5"/>
  <c r="O132" i="5"/>
  <c r="P129" i="5"/>
  <c r="N127" i="5"/>
  <c r="O124" i="5"/>
  <c r="O400" i="5"/>
  <c r="N357" i="5"/>
  <c r="N368" i="5"/>
  <c r="P335" i="5"/>
  <c r="N345" i="5"/>
  <c r="P313" i="5"/>
  <c r="P322" i="5"/>
  <c r="N210" i="5"/>
  <c r="O218" i="5"/>
  <c r="O226" i="5"/>
  <c r="O234" i="5"/>
  <c r="P243" i="5"/>
  <c r="P252" i="5"/>
  <c r="P270" i="5"/>
  <c r="O275" i="5"/>
  <c r="O284" i="5"/>
  <c r="P286" i="5"/>
  <c r="N289" i="5"/>
  <c r="O291" i="5"/>
  <c r="P293" i="5"/>
  <c r="N298" i="5"/>
  <c r="O300" i="5"/>
  <c r="P302" i="5"/>
  <c r="N305" i="5"/>
  <c r="O307" i="5"/>
  <c r="N209" i="5"/>
  <c r="O206" i="5"/>
  <c r="P203" i="5"/>
  <c r="N201" i="5"/>
  <c r="O198" i="5"/>
  <c r="P195" i="5"/>
  <c r="N193" i="5"/>
  <c r="O190" i="5"/>
  <c r="P187" i="5"/>
  <c r="N185" i="5"/>
  <c r="O182" i="5"/>
  <c r="P179" i="5"/>
  <c r="N177" i="5"/>
  <c r="O174" i="5"/>
  <c r="P171" i="5"/>
  <c r="N169" i="5"/>
  <c r="O166" i="5"/>
  <c r="P163" i="5"/>
  <c r="N161" i="5"/>
  <c r="O158" i="5"/>
  <c r="P155" i="5"/>
  <c r="N153" i="5"/>
  <c r="O150" i="5"/>
  <c r="P147" i="5"/>
  <c r="N145" i="5"/>
  <c r="O142" i="5"/>
  <c r="P139" i="5"/>
  <c r="N137" i="5"/>
  <c r="O134" i="5"/>
  <c r="P131" i="5"/>
  <c r="N129" i="5"/>
  <c r="N405" i="5"/>
  <c r="O359" i="5"/>
  <c r="O368" i="5"/>
  <c r="N336" i="5"/>
  <c r="O345" i="5"/>
  <c r="N323" i="5"/>
  <c r="O210" i="5"/>
  <c r="P218" i="5"/>
  <c r="P226" i="5"/>
  <c r="P234" i="5"/>
  <c r="N253" i="5"/>
  <c r="N262" i="5"/>
  <c r="N271" i="5"/>
  <c r="P275" i="5"/>
  <c r="N280" i="5"/>
  <c r="P284" i="5"/>
  <c r="N287" i="5"/>
  <c r="O289" i="5"/>
  <c r="P291" i="5"/>
  <c r="N296" i="5"/>
  <c r="O298" i="5"/>
  <c r="P300" i="5"/>
  <c r="N303" i="5"/>
  <c r="O305" i="5"/>
  <c r="P307" i="5"/>
  <c r="P250" i="5"/>
  <c r="N291" i="5"/>
  <c r="O209" i="5"/>
  <c r="N198" i="5"/>
  <c r="O187" i="5"/>
  <c r="P176" i="5"/>
  <c r="N166" i="5"/>
  <c r="O155" i="5"/>
  <c r="P144" i="5"/>
  <c r="N134" i="5"/>
  <c r="N124" i="5"/>
  <c r="P118" i="5"/>
  <c r="O113" i="5"/>
  <c r="N108" i="5"/>
  <c r="N10" i="5"/>
  <c r="P13" i="5"/>
  <c r="P17" i="5"/>
  <c r="N21" i="5"/>
  <c r="N24" i="5"/>
  <c r="N27" i="5"/>
  <c r="N30" i="5"/>
  <c r="P32" i="5"/>
  <c r="O35" i="5"/>
  <c r="N38" i="5"/>
  <c r="P40" i="5"/>
  <c r="O43" i="5"/>
  <c r="N46" i="5"/>
  <c r="P48" i="5"/>
  <c r="O51" i="5"/>
  <c r="N54" i="5"/>
  <c r="P56" i="5"/>
  <c r="O59" i="5"/>
  <c r="N62" i="5"/>
  <c r="P64" i="5"/>
  <c r="O67" i="5"/>
  <c r="N70" i="5"/>
  <c r="P72" i="5"/>
  <c r="O75" i="5"/>
  <c r="N78" i="5"/>
  <c r="P80" i="5"/>
  <c r="O83" i="5"/>
  <c r="N86" i="5"/>
  <c r="P88" i="5"/>
  <c r="O91" i="5"/>
  <c r="N94" i="5"/>
  <c r="P96" i="5"/>
  <c r="O99" i="5"/>
  <c r="N102" i="5"/>
  <c r="P104" i="5"/>
  <c r="O333" i="5"/>
  <c r="O293" i="5"/>
  <c r="P206" i="5"/>
  <c r="N196" i="5"/>
  <c r="O185" i="5"/>
  <c r="P174" i="5"/>
  <c r="N164" i="5"/>
  <c r="O153" i="5"/>
  <c r="P142" i="5"/>
  <c r="N132" i="5"/>
  <c r="P123" i="5"/>
  <c r="O118" i="5"/>
  <c r="N113" i="5"/>
  <c r="P107" i="5"/>
  <c r="O10" i="5"/>
  <c r="P14" i="5"/>
  <c r="N18" i="5"/>
  <c r="O21" i="5"/>
  <c r="O24" i="5"/>
  <c r="O27" i="5"/>
  <c r="O30" i="5"/>
  <c r="N33" i="5"/>
  <c r="P35" i="5"/>
  <c r="O38" i="5"/>
  <c r="N41" i="5"/>
  <c r="P43" i="5"/>
  <c r="O46" i="5"/>
  <c r="N49" i="5"/>
  <c r="P51" i="5"/>
  <c r="O54" i="5"/>
  <c r="N57" i="5"/>
  <c r="P59" i="5"/>
  <c r="O62" i="5"/>
  <c r="N65" i="5"/>
  <c r="P67" i="5"/>
  <c r="O70" i="5"/>
  <c r="N73" i="5"/>
  <c r="P75" i="5"/>
  <c r="O78" i="5"/>
  <c r="P83" i="5"/>
  <c r="O86" i="5"/>
  <c r="N89" i="5"/>
  <c r="P91" i="5"/>
  <c r="O94" i="5"/>
  <c r="N97" i="5"/>
  <c r="P99" i="5"/>
  <c r="O102" i="5"/>
  <c r="P5" i="5"/>
  <c r="P320" i="5"/>
  <c r="N269" i="5"/>
  <c r="P295" i="5"/>
  <c r="N206" i="5"/>
  <c r="O195" i="5"/>
  <c r="P184" i="5"/>
  <c r="N174" i="5"/>
  <c r="O163" i="5"/>
  <c r="P152" i="5"/>
  <c r="N142" i="5"/>
  <c r="O131" i="5"/>
  <c r="O123" i="5"/>
  <c r="N118" i="5"/>
  <c r="P112" i="5"/>
  <c r="O107" i="5"/>
  <c r="P10" i="5"/>
  <c r="N15" i="5"/>
  <c r="O18" i="5"/>
  <c r="P21" i="5"/>
  <c r="P24" i="5"/>
  <c r="N28" i="5"/>
  <c r="P30" i="5"/>
  <c r="O33" i="5"/>
  <c r="N36" i="5"/>
  <c r="P38" i="5"/>
  <c r="O41" i="5"/>
  <c r="N44" i="5"/>
  <c r="P46" i="5"/>
  <c r="O49" i="5"/>
  <c r="N52" i="5"/>
  <c r="P54" i="5"/>
  <c r="O57" i="5"/>
  <c r="N60" i="5"/>
  <c r="P62" i="5"/>
  <c r="O65" i="5"/>
  <c r="N68" i="5"/>
  <c r="P70" i="5"/>
  <c r="O73" i="5"/>
  <c r="N76" i="5"/>
  <c r="P78" i="5"/>
  <c r="N84" i="5"/>
  <c r="P86" i="5"/>
  <c r="O89" i="5"/>
  <c r="N92" i="5"/>
  <c r="P94" i="5"/>
  <c r="O97" i="5"/>
  <c r="N100" i="5"/>
  <c r="P102" i="5"/>
  <c r="O5" i="5"/>
  <c r="N274" i="5"/>
  <c r="N204" i="5"/>
  <c r="O193" i="5"/>
  <c r="P182" i="5"/>
  <c r="N172" i="5"/>
  <c r="O161" i="5"/>
  <c r="P150" i="5"/>
  <c r="N140" i="5"/>
  <c r="O129" i="5"/>
  <c r="P121" i="5"/>
  <c r="O116" i="5"/>
  <c r="N111" i="5"/>
  <c r="N7" i="5"/>
  <c r="N12" i="5"/>
  <c r="O15" i="5"/>
  <c r="P18" i="5"/>
  <c r="N22" i="5"/>
  <c r="O25" i="5"/>
  <c r="O28" i="5"/>
  <c r="N31" i="5"/>
  <c r="P33" i="5"/>
  <c r="O36" i="5"/>
  <c r="N39" i="5"/>
  <c r="P41" i="5"/>
  <c r="O44" i="5"/>
  <c r="N47" i="5"/>
  <c r="P49" i="5"/>
  <c r="O52" i="5"/>
  <c r="N55" i="5"/>
  <c r="P57" i="5"/>
  <c r="O60" i="5"/>
  <c r="N63" i="5"/>
  <c r="P65" i="5"/>
  <c r="O68" i="5"/>
  <c r="N71" i="5"/>
  <c r="P73" i="5"/>
  <c r="O76" i="5"/>
  <c r="N79" i="5"/>
  <c r="O84" i="5"/>
  <c r="N87" i="5"/>
  <c r="P89" i="5"/>
  <c r="O92" i="5"/>
  <c r="N95" i="5"/>
  <c r="P97" i="5"/>
  <c r="O100" i="5"/>
  <c r="N103" i="5"/>
  <c r="N5" i="5"/>
  <c r="P417" i="5"/>
  <c r="P216" i="5"/>
  <c r="P278" i="5"/>
  <c r="N300" i="5"/>
  <c r="O203" i="5"/>
  <c r="P192" i="5"/>
  <c r="N182" i="5"/>
  <c r="O171" i="5"/>
  <c r="P160" i="5"/>
  <c r="N150" i="5"/>
  <c r="O139" i="5"/>
  <c r="P128" i="5"/>
  <c r="O121" i="5"/>
  <c r="N116" i="5"/>
  <c r="P110" i="5"/>
  <c r="O7" i="5"/>
  <c r="O12" i="5"/>
  <c r="P15" i="5"/>
  <c r="N19" i="5"/>
  <c r="P22" i="5"/>
  <c r="P25" i="5"/>
  <c r="P28" i="5"/>
  <c r="O31" i="5"/>
  <c r="N34" i="5"/>
  <c r="P36" i="5"/>
  <c r="O39" i="5"/>
  <c r="N42" i="5"/>
  <c r="P44" i="5"/>
  <c r="O47" i="5"/>
  <c r="N50" i="5"/>
  <c r="P52" i="5"/>
  <c r="O55" i="5"/>
  <c r="N58" i="5"/>
  <c r="P60" i="5"/>
  <c r="O63" i="5"/>
  <c r="N66" i="5"/>
  <c r="P68" i="5"/>
  <c r="O71" i="5"/>
  <c r="N74" i="5"/>
  <c r="P76" i="5"/>
  <c r="O79" i="5"/>
  <c r="N82" i="5"/>
  <c r="P84" i="5"/>
  <c r="O87" i="5"/>
  <c r="N90" i="5"/>
  <c r="P92" i="5"/>
  <c r="O95" i="5"/>
  <c r="N98" i="5"/>
  <c r="P100" i="5"/>
  <c r="O103" i="5"/>
  <c r="O396" i="5"/>
  <c r="P224" i="5"/>
  <c r="O283" i="5"/>
  <c r="O302" i="5"/>
  <c r="O201" i="5"/>
  <c r="P190" i="5"/>
  <c r="N180" i="5"/>
  <c r="O169" i="5"/>
  <c r="P158" i="5"/>
  <c r="N148" i="5"/>
  <c r="O137" i="5"/>
  <c r="P126" i="5"/>
  <c r="N121" i="5"/>
  <c r="P115" i="5"/>
  <c r="O110" i="5"/>
  <c r="P7" i="5"/>
  <c r="P12" i="5"/>
  <c r="N16" i="5"/>
  <c r="N20" i="5"/>
  <c r="N23" i="5"/>
  <c r="N26" i="5"/>
  <c r="N29" i="5"/>
  <c r="P31" i="5"/>
  <c r="O34" i="5"/>
  <c r="N37" i="5"/>
  <c r="P39" i="5"/>
  <c r="O42" i="5"/>
  <c r="N45" i="5"/>
  <c r="P47" i="5"/>
  <c r="O50" i="5"/>
  <c r="N53" i="5"/>
  <c r="P55" i="5"/>
  <c r="O58" i="5"/>
  <c r="N61" i="5"/>
  <c r="P63" i="5"/>
  <c r="O66" i="5"/>
  <c r="N69" i="5"/>
  <c r="P71" i="5"/>
  <c r="O74" i="5"/>
  <c r="N77" i="5"/>
  <c r="P79" i="5"/>
  <c r="O82" i="5"/>
  <c r="N85" i="5"/>
  <c r="P87" i="5"/>
  <c r="O90" i="5"/>
  <c r="N93" i="5"/>
  <c r="P95" i="5"/>
  <c r="O98" i="5"/>
  <c r="N101" i="5"/>
  <c r="P103" i="5"/>
  <c r="N366" i="5"/>
  <c r="P232" i="5"/>
  <c r="O286" i="5"/>
  <c r="P304" i="5"/>
  <c r="P200" i="5"/>
  <c r="N190" i="5"/>
  <c r="O179" i="5"/>
  <c r="P168" i="5"/>
  <c r="N158" i="5"/>
  <c r="O147" i="5"/>
  <c r="P136" i="5"/>
  <c r="O126" i="5"/>
  <c r="P120" i="5"/>
  <c r="O115" i="5"/>
  <c r="N110" i="5"/>
  <c r="N8" i="5"/>
  <c r="N13" i="5"/>
  <c r="O16" i="5"/>
  <c r="O20" i="5"/>
  <c r="O23" i="5"/>
  <c r="O26" i="5"/>
  <c r="O29" i="5"/>
  <c r="N32" i="5"/>
  <c r="P34" i="5"/>
  <c r="O37" i="5"/>
  <c r="N40" i="5"/>
  <c r="P42" i="5"/>
  <c r="O45" i="5"/>
  <c r="N48" i="5"/>
  <c r="P50" i="5"/>
  <c r="O53" i="5"/>
  <c r="N56" i="5"/>
  <c r="P58" i="5"/>
  <c r="O61" i="5"/>
  <c r="N64" i="5"/>
  <c r="P66" i="5"/>
  <c r="O69" i="5"/>
  <c r="N72" i="5"/>
  <c r="P74" i="5"/>
  <c r="O77" i="5"/>
  <c r="N80" i="5"/>
  <c r="P82" i="5"/>
  <c r="O85" i="5"/>
  <c r="N88" i="5"/>
  <c r="P90" i="5"/>
  <c r="O93" i="5"/>
  <c r="N96" i="5"/>
  <c r="P98" i="5"/>
  <c r="O101" i="5"/>
  <c r="N104" i="5"/>
  <c r="O355" i="5"/>
  <c r="P241" i="5"/>
  <c r="P288" i="5"/>
  <c r="N307" i="5"/>
  <c r="P198" i="5"/>
  <c r="N188" i="5"/>
  <c r="O177" i="5"/>
  <c r="P166" i="5"/>
  <c r="N156" i="5"/>
  <c r="O145" i="5"/>
  <c r="P134" i="5"/>
  <c r="N126" i="5"/>
  <c r="N119" i="5"/>
  <c r="P113" i="5"/>
  <c r="O108" i="5"/>
  <c r="P9" i="5"/>
  <c r="O13" i="5"/>
  <c r="O17" i="5"/>
  <c r="P20" i="5"/>
  <c r="P23" i="5"/>
  <c r="P26" i="5"/>
  <c r="P29" i="5"/>
  <c r="O32" i="5"/>
  <c r="N35" i="5"/>
  <c r="P37" i="5"/>
  <c r="O40" i="5"/>
  <c r="N43" i="5"/>
  <c r="P45" i="5"/>
  <c r="O48" i="5"/>
  <c r="N51" i="5"/>
  <c r="P53" i="5"/>
  <c r="O56" i="5"/>
  <c r="N59" i="5"/>
  <c r="P61" i="5"/>
  <c r="O64" i="5"/>
  <c r="N67" i="5"/>
  <c r="P69" i="5"/>
  <c r="O72" i="5"/>
  <c r="N75" i="5"/>
  <c r="P77" i="5"/>
  <c r="O80" i="5"/>
  <c r="N83" i="5"/>
  <c r="P85" i="5"/>
  <c r="O88" i="5"/>
  <c r="N91" i="5"/>
  <c r="P93" i="5"/>
  <c r="O96" i="5"/>
  <c r="N99" i="5"/>
  <c r="P101" i="5"/>
  <c r="O104" i="5"/>
  <c r="V387" i="5"/>
  <c r="V282" i="5"/>
  <c r="V35" i="5"/>
  <c r="V215" i="5"/>
  <c r="V167" i="5"/>
  <c r="V205" i="5"/>
  <c r="V269" i="5"/>
  <c r="V62" i="5"/>
  <c r="V127" i="5"/>
  <c r="V418" i="5"/>
  <c r="V48" i="5"/>
  <c r="V185" i="5"/>
  <c r="V82" i="5"/>
  <c r="V221" i="5"/>
  <c r="V75" i="5"/>
  <c r="V122" i="5"/>
  <c r="V45" i="5"/>
  <c r="V194" i="5"/>
  <c r="V156" i="5"/>
  <c r="V226" i="5"/>
  <c r="V320" i="5"/>
  <c r="V381" i="5"/>
  <c r="V345" i="5"/>
  <c r="V141" i="5"/>
  <c r="V203" i="5"/>
  <c r="V301" i="5"/>
  <c r="V13" i="5"/>
  <c r="V160" i="5"/>
  <c r="V245" i="5"/>
  <c r="V322" i="5"/>
  <c r="V107" i="5"/>
  <c r="V171" i="5"/>
  <c r="V262" i="5"/>
  <c r="V166" i="5"/>
  <c r="V242" i="5"/>
  <c r="V371" i="5"/>
  <c r="V361" i="5"/>
  <c r="V233" i="5"/>
  <c r="V300" i="5"/>
  <c r="V388" i="5"/>
  <c r="V220" i="5"/>
  <c r="V284" i="5"/>
  <c r="V373" i="5"/>
  <c r="V247" i="5"/>
  <c r="V329" i="5"/>
  <c r="V313" i="5"/>
  <c r="V407" i="5"/>
  <c r="V36" i="5"/>
  <c r="G107" i="5"/>
  <c r="V383" i="5"/>
  <c r="V54" i="5"/>
  <c r="V15" i="5"/>
  <c r="V88" i="5"/>
  <c r="V235" i="5"/>
  <c r="V97" i="5"/>
  <c r="V33" i="5"/>
  <c r="V285" i="5"/>
  <c r="V286" i="5"/>
  <c r="V53" i="5"/>
  <c r="V162" i="5"/>
  <c r="V103" i="5"/>
  <c r="V39" i="5"/>
  <c r="V199" i="5"/>
  <c r="V73" i="5"/>
  <c r="V108" i="5"/>
  <c r="V243" i="5"/>
  <c r="V68" i="5"/>
  <c r="V137" i="5"/>
  <c r="V222" i="5"/>
  <c r="V164" i="5"/>
  <c r="V238" i="5"/>
  <c r="V316" i="5"/>
  <c r="V408" i="5"/>
  <c r="V363" i="5"/>
  <c r="V149" i="5"/>
  <c r="V219" i="5"/>
  <c r="V340" i="5"/>
  <c r="V168" i="5"/>
  <c r="V258" i="5"/>
  <c r="V318" i="5"/>
  <c r="V115" i="5"/>
  <c r="V179" i="5"/>
  <c r="V275" i="5"/>
  <c r="V110" i="5"/>
  <c r="V174" i="5"/>
  <c r="V254" i="5"/>
  <c r="V369" i="5"/>
  <c r="V241" i="5"/>
  <c r="V311" i="5"/>
  <c r="V378" i="5"/>
  <c r="V228" i="5"/>
  <c r="V291" i="5"/>
  <c r="V390" i="5"/>
  <c r="V255" i="5"/>
  <c r="V327" i="5"/>
  <c r="V334" i="5"/>
  <c r="V405" i="5"/>
  <c r="V28" i="5"/>
  <c r="V16" i="5"/>
  <c r="V40" i="5"/>
  <c r="G399" i="5"/>
  <c r="V102" i="5"/>
  <c r="V95" i="5"/>
  <c r="V99" i="5"/>
  <c r="V90" i="5"/>
  <c r="V366" i="5"/>
  <c r="V46" i="5"/>
  <c r="V177" i="5"/>
  <c r="V96" i="5"/>
  <c r="V230" i="5"/>
  <c r="V66" i="5"/>
  <c r="V259" i="5"/>
  <c r="V59" i="5"/>
  <c r="V151" i="5"/>
  <c r="V29" i="5"/>
  <c r="V172" i="5"/>
  <c r="V251" i="5"/>
  <c r="V312" i="5"/>
  <c r="V404" i="5"/>
  <c r="V394" i="5"/>
  <c r="V157" i="5"/>
  <c r="V227" i="5"/>
  <c r="V358" i="5"/>
  <c r="V112" i="5"/>
  <c r="V176" i="5"/>
  <c r="V270" i="5"/>
  <c r="V314" i="5"/>
  <c r="V123" i="5"/>
  <c r="V187" i="5"/>
  <c r="V302" i="5"/>
  <c r="V118" i="5"/>
  <c r="V182" i="5"/>
  <c r="V267" i="5"/>
  <c r="V290" i="5"/>
  <c r="V389" i="5"/>
  <c r="V249" i="5"/>
  <c r="V336" i="5"/>
  <c r="V419" i="5"/>
  <c r="V236" i="5"/>
  <c r="V298" i="5"/>
  <c r="V263" i="5"/>
  <c r="V325" i="5"/>
  <c r="V342" i="5"/>
  <c r="V403" i="5"/>
  <c r="V20" i="5"/>
  <c r="V12" i="5"/>
  <c r="V400" i="5"/>
  <c r="G411" i="5"/>
  <c r="V72" i="5"/>
  <c r="V83" i="5"/>
  <c r="V51" i="5"/>
  <c r="V86" i="5"/>
  <c r="V81" i="5"/>
  <c r="V17" i="5"/>
  <c r="V7" i="5"/>
  <c r="V101" i="5"/>
  <c r="V37" i="5"/>
  <c r="V191" i="5"/>
  <c r="V87" i="5"/>
  <c r="V23" i="5"/>
  <c r="V256" i="5"/>
  <c r="V57" i="5"/>
  <c r="V129" i="5"/>
  <c r="V396" i="5"/>
  <c r="V52" i="5"/>
  <c r="V186" i="5"/>
  <c r="V116" i="5"/>
  <c r="V180" i="5"/>
  <c r="V264" i="5"/>
  <c r="V338" i="5"/>
  <c r="V411" i="5"/>
  <c r="V11" i="5"/>
  <c r="V165" i="5"/>
  <c r="V240" i="5"/>
  <c r="V374" i="5"/>
  <c r="V120" i="5"/>
  <c r="V184" i="5"/>
  <c r="V283" i="5"/>
  <c r="V346" i="5"/>
  <c r="V131" i="5"/>
  <c r="V195" i="5"/>
  <c r="V341" i="5"/>
  <c r="V126" i="5"/>
  <c r="V190" i="5"/>
  <c r="V280" i="5"/>
  <c r="V299" i="5"/>
  <c r="V379" i="5"/>
  <c r="V257" i="5"/>
  <c r="V344" i="5"/>
  <c r="V417" i="5"/>
  <c r="V244" i="5"/>
  <c r="V307" i="5"/>
  <c r="V380" i="5"/>
  <c r="V271" i="5"/>
  <c r="V323" i="5"/>
  <c r="V350" i="5"/>
  <c r="V401" i="5"/>
  <c r="V24" i="5"/>
  <c r="V422" i="12" l="1"/>
  <c r="Q411" i="12"/>
  <c r="X411" i="12" s="1"/>
  <c r="O422" i="12"/>
  <c r="P422" i="12"/>
  <c r="L399" i="12"/>
  <c r="I422" i="12"/>
  <c r="Q377" i="12"/>
  <c r="X377" i="12" s="1"/>
  <c r="Q5" i="12"/>
  <c r="X5" i="12" s="1"/>
  <c r="Q399" i="12"/>
  <c r="N422" i="12"/>
  <c r="L5" i="5"/>
  <c r="Q5" i="5"/>
  <c r="I422" i="5"/>
  <c r="L107" i="5"/>
  <c r="Q156" i="5"/>
  <c r="X156" i="5" s="1"/>
  <c r="Q119" i="5"/>
  <c r="X119" i="5" s="1"/>
  <c r="Q394" i="5"/>
  <c r="X394" i="5" s="1"/>
  <c r="Q8" i="5"/>
  <c r="X8" i="5" s="1"/>
  <c r="Q307" i="5"/>
  <c r="X307" i="5" s="1"/>
  <c r="Q122" i="5"/>
  <c r="X122" i="5" s="1"/>
  <c r="Q186" i="5"/>
  <c r="X186" i="5" s="1"/>
  <c r="Q83" i="5"/>
  <c r="X83" i="5" s="1"/>
  <c r="Y83" i="5" s="1"/>
  <c r="Z83" i="5" s="1"/>
  <c r="Q401" i="5"/>
  <c r="X401" i="5" s="1"/>
  <c r="Q262" i="5"/>
  <c r="X262" i="5" s="1"/>
  <c r="Q413" i="5"/>
  <c r="X413" i="5" s="1"/>
  <c r="Q378" i="5"/>
  <c r="X378" i="5" s="1"/>
  <c r="Q296" i="5"/>
  <c r="X296" i="5" s="1"/>
  <c r="Q382" i="5"/>
  <c r="X382" i="5" s="1"/>
  <c r="Q183" i="5"/>
  <c r="X183" i="5" s="1"/>
  <c r="Q114" i="5"/>
  <c r="X114" i="5" s="1"/>
  <c r="Q178" i="5"/>
  <c r="X178" i="5" s="1"/>
  <c r="Q75" i="5"/>
  <c r="X75" i="5" s="1"/>
  <c r="Y75" i="5" s="1"/>
  <c r="Z75" i="5" s="1"/>
  <c r="Q204" i="5"/>
  <c r="X204" i="5" s="1"/>
  <c r="Q323" i="5"/>
  <c r="X323" i="5" s="1"/>
  <c r="Q237" i="5"/>
  <c r="X237" i="5" s="1"/>
  <c r="Q418" i="5"/>
  <c r="X418" i="5" s="1"/>
  <c r="Q81" i="5"/>
  <c r="X81" i="5" s="1"/>
  <c r="Y81" i="5" s="1"/>
  <c r="Z81" i="5" s="1"/>
  <c r="Q357" i="5"/>
  <c r="X357" i="5" s="1"/>
  <c r="Q141" i="5"/>
  <c r="X141" i="5" s="1"/>
  <c r="Q205" i="5"/>
  <c r="X205" i="5" s="1"/>
  <c r="Q316" i="5"/>
  <c r="X316" i="5" s="1"/>
  <c r="Q311" i="5"/>
  <c r="X311" i="5" s="1"/>
  <c r="Q80" i="5"/>
  <c r="X80" i="5" s="1"/>
  <c r="Y80" i="5" s="1"/>
  <c r="Z80" i="5" s="1"/>
  <c r="Q13" i="5"/>
  <c r="X13" i="5" s="1"/>
  <c r="Y13" i="5" s="1"/>
  <c r="Z13" i="5" s="1"/>
  <c r="Q19" i="5"/>
  <c r="X19" i="5" s="1"/>
  <c r="Y19" i="5" s="1"/>
  <c r="Z19" i="5" s="1"/>
  <c r="Q150" i="5"/>
  <c r="X150" i="5" s="1"/>
  <c r="Q385" i="5"/>
  <c r="X385" i="5" s="1"/>
  <c r="Q67" i="5"/>
  <c r="X67" i="5" s="1"/>
  <c r="Y67" i="5" s="1"/>
  <c r="Z67" i="5" s="1"/>
  <c r="Q190" i="5"/>
  <c r="X190" i="5" s="1"/>
  <c r="G422" i="5"/>
  <c r="Q43" i="5"/>
  <c r="X43" i="5" s="1"/>
  <c r="Y43" i="5" s="1"/>
  <c r="Z43" i="5" s="1"/>
  <c r="Q48" i="5"/>
  <c r="X48" i="5" s="1"/>
  <c r="Q22" i="5"/>
  <c r="X22" i="5" s="1"/>
  <c r="Y22" i="5" s="1"/>
  <c r="Z22" i="5" s="1"/>
  <c r="Q49" i="5"/>
  <c r="X49" i="5" s="1"/>
  <c r="Q278" i="5"/>
  <c r="X278" i="5" s="1"/>
  <c r="Q366" i="5"/>
  <c r="X366" i="5" s="1"/>
  <c r="Q373" i="5"/>
  <c r="X373" i="5" s="1"/>
  <c r="Q336" i="5"/>
  <c r="X336" i="5" s="1"/>
  <c r="Q209" i="5"/>
  <c r="X209" i="5" s="1"/>
  <c r="Q287" i="5"/>
  <c r="X287" i="5" s="1"/>
  <c r="Q303" i="5"/>
  <c r="X303" i="5" s="1"/>
  <c r="Q280" i="5"/>
  <c r="X280" i="5" s="1"/>
  <c r="Q246" i="5"/>
  <c r="X246" i="5" s="1"/>
  <c r="Q220" i="5"/>
  <c r="X220" i="5" s="1"/>
  <c r="Q291" i="5"/>
  <c r="X291" i="5" s="1"/>
  <c r="Q274" i="5"/>
  <c r="X274" i="5" s="1"/>
  <c r="Q269" i="5"/>
  <c r="X269" i="5" s="1"/>
  <c r="Q140" i="5"/>
  <c r="X140" i="5" s="1"/>
  <c r="Q170" i="5"/>
  <c r="X170" i="5" s="1"/>
  <c r="Q133" i="5"/>
  <c r="X133" i="5" s="1"/>
  <c r="Q197" i="5"/>
  <c r="X197" i="5" s="1"/>
  <c r="Q158" i="5"/>
  <c r="X158" i="5" s="1"/>
  <c r="O422" i="5"/>
  <c r="Q174" i="5"/>
  <c r="X174" i="5" s="1"/>
  <c r="Q148" i="5"/>
  <c r="X148" i="5" s="1"/>
  <c r="Q111" i="5"/>
  <c r="X111" i="5" s="1"/>
  <c r="Q164" i="5"/>
  <c r="X164" i="5" s="1"/>
  <c r="N422" i="5"/>
  <c r="P422" i="5"/>
  <c r="Q126" i="5"/>
  <c r="X126" i="5" s="1"/>
  <c r="Q180" i="5"/>
  <c r="X180" i="5" s="1"/>
  <c r="Q196" i="5"/>
  <c r="X196" i="5" s="1"/>
  <c r="Q151" i="5"/>
  <c r="X151" i="5" s="1"/>
  <c r="Q146" i="5"/>
  <c r="X146" i="5" s="1"/>
  <c r="Q109" i="5"/>
  <c r="X109" i="5" s="1"/>
  <c r="Q173" i="5"/>
  <c r="X173" i="5" s="1"/>
  <c r="Q198" i="5"/>
  <c r="X198" i="5" s="1"/>
  <c r="Q271" i="5"/>
  <c r="X271" i="5" s="1"/>
  <c r="Q318" i="5"/>
  <c r="X318" i="5" s="1"/>
  <c r="Q408" i="5"/>
  <c r="X408" i="5" s="1"/>
  <c r="Q256" i="5"/>
  <c r="X256" i="5" s="1"/>
  <c r="Q99" i="5"/>
  <c r="X99" i="5" s="1"/>
  <c r="Y99" i="5" s="1"/>
  <c r="Z99" i="5" s="1"/>
  <c r="Q35" i="5"/>
  <c r="X35" i="5" s="1"/>
  <c r="Q104" i="5"/>
  <c r="X104" i="5" s="1"/>
  <c r="Q40" i="5"/>
  <c r="X40" i="5" s="1"/>
  <c r="Q116" i="5"/>
  <c r="X116" i="5" s="1"/>
  <c r="Q79" i="5"/>
  <c r="X79" i="5" s="1"/>
  <c r="Y79" i="5" s="1"/>
  <c r="Q12" i="5"/>
  <c r="X12" i="5" s="1"/>
  <c r="Q41" i="5"/>
  <c r="X41" i="5" s="1"/>
  <c r="Y41" i="5" s="1"/>
  <c r="Q18" i="5"/>
  <c r="X18" i="5" s="1"/>
  <c r="Q253" i="5"/>
  <c r="X253" i="5" s="1"/>
  <c r="Q159" i="5"/>
  <c r="X159" i="5" s="1"/>
  <c r="Q293" i="5"/>
  <c r="X293" i="5" s="1"/>
  <c r="Q154" i="5"/>
  <c r="X154" i="5" s="1"/>
  <c r="Q117" i="5"/>
  <c r="X117" i="5" s="1"/>
  <c r="Q181" i="5"/>
  <c r="X181" i="5" s="1"/>
  <c r="Q248" i="5"/>
  <c r="X248" i="5" s="1"/>
  <c r="Q281" i="5"/>
  <c r="X281" i="5" s="1"/>
  <c r="Q11" i="5"/>
  <c r="X11" i="5" s="1"/>
  <c r="Y11" i="5" s="1"/>
  <c r="Z11" i="5" s="1"/>
  <c r="Q285" i="5"/>
  <c r="X285" i="5" s="1"/>
  <c r="Q254" i="5"/>
  <c r="X254" i="5" s="1"/>
  <c r="Q227" i="5"/>
  <c r="X227" i="5" s="1"/>
  <c r="Q211" i="5"/>
  <c r="X211" i="5" s="1"/>
  <c r="Q312" i="5"/>
  <c r="X312" i="5" s="1"/>
  <c r="Q244" i="5"/>
  <c r="X244" i="5" s="1"/>
  <c r="Q321" i="5"/>
  <c r="X321" i="5" s="1"/>
  <c r="Q172" i="5"/>
  <c r="X172" i="5" s="1"/>
  <c r="Q51" i="5"/>
  <c r="X51" i="5" s="1"/>
  <c r="Q188" i="5"/>
  <c r="X188" i="5" s="1"/>
  <c r="Q300" i="5"/>
  <c r="X300" i="5" s="1"/>
  <c r="Q405" i="5"/>
  <c r="X405" i="5" s="1"/>
  <c r="Y405" i="5" s="1"/>
  <c r="Z405" i="5" s="1"/>
  <c r="Q403" i="5"/>
  <c r="X403" i="5" s="1"/>
  <c r="Q391" i="5"/>
  <c r="X391" i="5" s="1"/>
  <c r="Q72" i="5"/>
  <c r="X72" i="5" s="1"/>
  <c r="Q206" i="5"/>
  <c r="X206" i="5" s="1"/>
  <c r="Q127" i="5"/>
  <c r="X127" i="5" s="1"/>
  <c r="Q191" i="5"/>
  <c r="X191" i="5" s="1"/>
  <c r="Q149" i="5"/>
  <c r="X149" i="5" s="1"/>
  <c r="Q255" i="5"/>
  <c r="X255" i="5" s="1"/>
  <c r="Q93" i="5"/>
  <c r="X93" i="5" s="1"/>
  <c r="Q59" i="5"/>
  <c r="X59" i="5" s="1"/>
  <c r="Q64" i="5"/>
  <c r="X64" i="5" s="1"/>
  <c r="Q69" i="5"/>
  <c r="X69" i="5" s="1"/>
  <c r="Q26" i="5"/>
  <c r="X26" i="5" s="1"/>
  <c r="Q121" i="5"/>
  <c r="X121" i="5" s="1"/>
  <c r="Q74" i="5"/>
  <c r="X74" i="5" s="1"/>
  <c r="Q182" i="5"/>
  <c r="X182" i="5" s="1"/>
  <c r="Q103" i="5"/>
  <c r="X103" i="5" s="1"/>
  <c r="Q39" i="5"/>
  <c r="X39" i="5" s="1"/>
  <c r="Q60" i="5"/>
  <c r="X60" i="5" s="1"/>
  <c r="Q15" i="5"/>
  <c r="X15" i="5" s="1"/>
  <c r="Q65" i="5"/>
  <c r="X65" i="5" s="1"/>
  <c r="Q132" i="5"/>
  <c r="X132" i="5" s="1"/>
  <c r="Q46" i="5"/>
  <c r="X46" i="5" s="1"/>
  <c r="Q24" i="5"/>
  <c r="X24" i="5" s="1"/>
  <c r="Q124" i="5"/>
  <c r="X124" i="5" s="1"/>
  <c r="Q161" i="5"/>
  <c r="X161" i="5" s="1"/>
  <c r="Q135" i="5"/>
  <c r="X135" i="5" s="1"/>
  <c r="Q199" i="5"/>
  <c r="X199" i="5" s="1"/>
  <c r="Q130" i="5"/>
  <c r="X130" i="5" s="1"/>
  <c r="Q194" i="5"/>
  <c r="X194" i="5" s="1"/>
  <c r="Q157" i="5"/>
  <c r="X157" i="5" s="1"/>
  <c r="Q144" i="5"/>
  <c r="X144" i="5" s="1"/>
  <c r="Q308" i="5"/>
  <c r="X308" i="5" s="1"/>
  <c r="Q163" i="5"/>
  <c r="X163" i="5" s="1"/>
  <c r="Q359" i="5"/>
  <c r="X359" i="5" s="1"/>
  <c r="Q232" i="5"/>
  <c r="X232" i="5" s="1"/>
  <c r="Q216" i="5"/>
  <c r="X216" i="5" s="1"/>
  <c r="Q320" i="5"/>
  <c r="X320" i="5" s="1"/>
  <c r="Q340" i="5"/>
  <c r="X340" i="5" s="1"/>
  <c r="Q361" i="5"/>
  <c r="X361" i="5" s="1"/>
  <c r="Q268" i="5"/>
  <c r="X268" i="5" s="1"/>
  <c r="Q344" i="5"/>
  <c r="X344" i="5" s="1"/>
  <c r="Q277" i="5"/>
  <c r="X277" i="5" s="1"/>
  <c r="Q380" i="5"/>
  <c r="X380" i="5" s="1"/>
  <c r="Q317" i="5"/>
  <c r="X317" i="5" s="1"/>
  <c r="Q339" i="5"/>
  <c r="X339" i="5" s="1"/>
  <c r="Q377" i="5"/>
  <c r="X377" i="5" s="1"/>
  <c r="Q249" i="5"/>
  <c r="X249" i="5" s="1"/>
  <c r="Q229" i="5"/>
  <c r="X229" i="5" s="1"/>
  <c r="Q213" i="5"/>
  <c r="X213" i="5" s="1"/>
  <c r="Q334" i="5"/>
  <c r="X334" i="5" s="1"/>
  <c r="Q267" i="5"/>
  <c r="X267" i="5" s="1"/>
  <c r="Q386" i="5"/>
  <c r="X386" i="5" s="1"/>
  <c r="Q383" i="5"/>
  <c r="X383" i="5" s="1"/>
  <c r="V422" i="5"/>
  <c r="Q45" i="5"/>
  <c r="X45" i="5" s="1"/>
  <c r="Q23" i="5"/>
  <c r="X23" i="5" s="1"/>
  <c r="Q50" i="5"/>
  <c r="X50" i="5" s="1"/>
  <c r="Q100" i="5"/>
  <c r="X100" i="5" s="1"/>
  <c r="Q36" i="5"/>
  <c r="X36" i="5" s="1"/>
  <c r="Q86" i="5"/>
  <c r="X86" i="5" s="1"/>
  <c r="Q21" i="5"/>
  <c r="X21" i="5" s="1"/>
  <c r="Q134" i="5"/>
  <c r="X134" i="5" s="1"/>
  <c r="Q185" i="5"/>
  <c r="X185" i="5" s="1"/>
  <c r="Q368" i="5"/>
  <c r="X368" i="5" s="1"/>
  <c r="Q17" i="5"/>
  <c r="X17" i="5" s="1"/>
  <c r="Q168" i="5"/>
  <c r="X168" i="5" s="1"/>
  <c r="Q123" i="5"/>
  <c r="X123" i="5" s="1"/>
  <c r="Q187" i="5"/>
  <c r="X187" i="5" s="1"/>
  <c r="Q250" i="5"/>
  <c r="X250" i="5" s="1"/>
  <c r="Q230" i="5"/>
  <c r="X230" i="5" s="1"/>
  <c r="Q214" i="5"/>
  <c r="X214" i="5" s="1"/>
  <c r="Q243" i="5"/>
  <c r="X243" i="5" s="1"/>
  <c r="Q322" i="5"/>
  <c r="X322" i="5" s="1"/>
  <c r="Q342" i="5"/>
  <c r="X342" i="5" s="1"/>
  <c r="Q363" i="5"/>
  <c r="X363" i="5" s="1"/>
  <c r="Q272" i="5"/>
  <c r="X272" i="5" s="1"/>
  <c r="Q395" i="5"/>
  <c r="X395" i="5" s="1"/>
  <c r="Q343" i="5"/>
  <c r="X343" i="5" s="1"/>
  <c r="Q364" i="5"/>
  <c r="X364" i="5" s="1"/>
  <c r="Q417" i="5"/>
  <c r="X417" i="5" s="1"/>
  <c r="Q390" i="5"/>
  <c r="X390" i="5" s="1"/>
  <c r="Q85" i="5"/>
  <c r="X85" i="5" s="1"/>
  <c r="Q20" i="5"/>
  <c r="X20" i="5" s="1"/>
  <c r="Q90" i="5"/>
  <c r="X90" i="5" s="1"/>
  <c r="Q55" i="5"/>
  <c r="X55" i="5" s="1"/>
  <c r="Q7" i="5"/>
  <c r="X7" i="5" s="1"/>
  <c r="Q76" i="5"/>
  <c r="X76" i="5" s="1"/>
  <c r="Q62" i="5"/>
  <c r="X62" i="5" s="1"/>
  <c r="Q145" i="5"/>
  <c r="X145" i="5" s="1"/>
  <c r="Q289" i="5"/>
  <c r="X289" i="5" s="1"/>
  <c r="Q295" i="5"/>
  <c r="X295" i="5" s="1"/>
  <c r="Q290" i="5"/>
  <c r="X290" i="5" s="1"/>
  <c r="Q239" i="5"/>
  <c r="X239" i="5" s="1"/>
  <c r="Q6" i="5"/>
  <c r="X6" i="5" s="1"/>
  <c r="Q128" i="5"/>
  <c r="X128" i="5" s="1"/>
  <c r="Q192" i="5"/>
  <c r="X192" i="5" s="1"/>
  <c r="Q147" i="5"/>
  <c r="X147" i="5" s="1"/>
  <c r="Q325" i="5"/>
  <c r="X325" i="5" s="1"/>
  <c r="Q396" i="5"/>
  <c r="X396" i="5" s="1"/>
  <c r="Q228" i="5"/>
  <c r="X228" i="5" s="1"/>
  <c r="Q212" i="5"/>
  <c r="X212" i="5" s="1"/>
  <c r="Q284" i="5"/>
  <c r="X284" i="5" s="1"/>
  <c r="Q407" i="5"/>
  <c r="X407" i="5" s="1"/>
  <c r="Q315" i="5"/>
  <c r="X315" i="5" s="1"/>
  <c r="Q337" i="5"/>
  <c r="X337" i="5" s="1"/>
  <c r="Q358" i="5"/>
  <c r="X358" i="5" s="1"/>
  <c r="Q247" i="5"/>
  <c r="X247" i="5" s="1"/>
  <c r="Q265" i="5"/>
  <c r="X265" i="5" s="1"/>
  <c r="Q225" i="5"/>
  <c r="X225" i="5" s="1"/>
  <c r="Q283" i="5"/>
  <c r="X283" i="5" s="1"/>
  <c r="Q404" i="5"/>
  <c r="X404" i="5" s="1"/>
  <c r="Q61" i="5"/>
  <c r="X61" i="5" s="1"/>
  <c r="Q16" i="5"/>
  <c r="X16" i="5" s="1"/>
  <c r="Q66" i="5"/>
  <c r="X66" i="5" s="1"/>
  <c r="Q95" i="5"/>
  <c r="X95" i="5" s="1"/>
  <c r="Q31" i="5"/>
  <c r="X31" i="5" s="1"/>
  <c r="Q52" i="5"/>
  <c r="X52" i="5" s="1"/>
  <c r="Q57" i="5"/>
  <c r="X57" i="5" s="1"/>
  <c r="Q102" i="5"/>
  <c r="X102" i="5" s="1"/>
  <c r="Q38" i="5"/>
  <c r="X38" i="5" s="1"/>
  <c r="Q169" i="5"/>
  <c r="X169" i="5" s="1"/>
  <c r="Q143" i="5"/>
  <c r="X143" i="5" s="1"/>
  <c r="Q138" i="5"/>
  <c r="X138" i="5" s="1"/>
  <c r="Q202" i="5"/>
  <c r="X202" i="5" s="1"/>
  <c r="Q165" i="5"/>
  <c r="X165" i="5" s="1"/>
  <c r="Q152" i="5"/>
  <c r="X152" i="5" s="1"/>
  <c r="Q299" i="5"/>
  <c r="X299" i="5" s="1"/>
  <c r="Q107" i="5"/>
  <c r="Q171" i="5"/>
  <c r="X171" i="5" s="1"/>
  <c r="Q301" i="5"/>
  <c r="X301" i="5" s="1"/>
  <c r="Q266" i="5"/>
  <c r="X266" i="5" s="1"/>
  <c r="Q226" i="5"/>
  <c r="X226" i="5" s="1"/>
  <c r="Q259" i="5"/>
  <c r="X259" i="5" s="1"/>
  <c r="Q270" i="5"/>
  <c r="X270" i="5" s="1"/>
  <c r="Q384" i="5"/>
  <c r="X384" i="5" s="1"/>
  <c r="Q242" i="5"/>
  <c r="X242" i="5" s="1"/>
  <c r="Q223" i="5"/>
  <c r="X223" i="5" s="1"/>
  <c r="Q328" i="5"/>
  <c r="X328" i="5" s="1"/>
  <c r="Q369" i="5"/>
  <c r="X369" i="5" s="1"/>
  <c r="Q260" i="5"/>
  <c r="X260" i="5" s="1"/>
  <c r="Q56" i="5"/>
  <c r="X56" i="5" s="1"/>
  <c r="Q91" i="5"/>
  <c r="X91" i="5" s="1"/>
  <c r="Q96" i="5"/>
  <c r="X96" i="5" s="1"/>
  <c r="Q32" i="5"/>
  <c r="X32" i="5" s="1"/>
  <c r="Q110" i="5"/>
  <c r="X110" i="5" s="1"/>
  <c r="Q101" i="5"/>
  <c r="X101" i="5" s="1"/>
  <c r="Q37" i="5"/>
  <c r="X37" i="5" s="1"/>
  <c r="Q42" i="5"/>
  <c r="X42" i="5" s="1"/>
  <c r="Q71" i="5"/>
  <c r="X71" i="5" s="1"/>
  <c r="Q92" i="5"/>
  <c r="X92" i="5" s="1"/>
  <c r="Q28" i="5"/>
  <c r="X28" i="5" s="1"/>
  <c r="Q118" i="5"/>
  <c r="X118" i="5" s="1"/>
  <c r="Q97" i="5"/>
  <c r="X97" i="5" s="1"/>
  <c r="Q33" i="5"/>
  <c r="X33" i="5" s="1"/>
  <c r="Q78" i="5"/>
  <c r="X78" i="5" s="1"/>
  <c r="Q10" i="5"/>
  <c r="X10" i="5" s="1"/>
  <c r="Q166" i="5"/>
  <c r="X166" i="5" s="1"/>
  <c r="Q129" i="5"/>
  <c r="X129" i="5" s="1"/>
  <c r="Q193" i="5"/>
  <c r="X193" i="5" s="1"/>
  <c r="Q305" i="5"/>
  <c r="X305" i="5" s="1"/>
  <c r="Q210" i="5"/>
  <c r="X210" i="5" s="1"/>
  <c r="Q167" i="5"/>
  <c r="X167" i="5" s="1"/>
  <c r="Q286" i="5"/>
  <c r="X286" i="5" s="1"/>
  <c r="Q162" i="5"/>
  <c r="X162" i="5" s="1"/>
  <c r="Q9" i="5"/>
  <c r="X9" i="5" s="1"/>
  <c r="Q125" i="5"/>
  <c r="X125" i="5" s="1"/>
  <c r="Q189" i="5"/>
  <c r="X189" i="5" s="1"/>
  <c r="Q306" i="5"/>
  <c r="X306" i="5" s="1"/>
  <c r="Q282" i="5"/>
  <c r="X282" i="5" s="1"/>
  <c r="Q112" i="5"/>
  <c r="X112" i="5" s="1"/>
  <c r="Q176" i="5"/>
  <c r="X176" i="5" s="1"/>
  <c r="Q131" i="5"/>
  <c r="X131" i="5" s="1"/>
  <c r="Q195" i="5"/>
  <c r="X195" i="5" s="1"/>
  <c r="Q264" i="5"/>
  <c r="X264" i="5" s="1"/>
  <c r="Q338" i="5"/>
  <c r="X338" i="5" s="1"/>
  <c r="Q241" i="5"/>
  <c r="X241" i="5" s="1"/>
  <c r="Q224" i="5"/>
  <c r="X224" i="5" s="1"/>
  <c r="Q350" i="5"/>
  <c r="X350" i="5" s="1"/>
  <c r="Q236" i="5"/>
  <c r="X236" i="5" s="1"/>
  <c r="Q313" i="5"/>
  <c r="X313" i="5" s="1"/>
  <c r="Q335" i="5"/>
  <c r="X335" i="5" s="1"/>
  <c r="Q356" i="5"/>
  <c r="X356" i="5" s="1"/>
  <c r="Q420" i="5"/>
  <c r="X420" i="5" s="1"/>
  <c r="Q245" i="5"/>
  <c r="X245" i="5" s="1"/>
  <c r="Q352" i="5"/>
  <c r="X352" i="5" s="1"/>
  <c r="Q374" i="5"/>
  <c r="X374" i="5" s="1"/>
  <c r="Q263" i="5"/>
  <c r="X263" i="5" s="1"/>
  <c r="Q349" i="5"/>
  <c r="X349" i="5" s="1"/>
  <c r="Q367" i="5"/>
  <c r="X367" i="5" s="1"/>
  <c r="Q221" i="5"/>
  <c r="X221" i="5" s="1"/>
  <c r="Q235" i="5"/>
  <c r="X235" i="5" s="1"/>
  <c r="Q314" i="5"/>
  <c r="X314" i="5" s="1"/>
  <c r="Q355" i="5"/>
  <c r="X355" i="5" s="1"/>
  <c r="Q388" i="5"/>
  <c r="X388" i="5" s="1"/>
  <c r="Q419" i="5"/>
  <c r="X419" i="5" s="1"/>
  <c r="Q381" i="5"/>
  <c r="X381" i="5" s="1"/>
  <c r="Q414" i="5"/>
  <c r="X414" i="5" s="1"/>
  <c r="Q77" i="5"/>
  <c r="X77" i="5" s="1"/>
  <c r="Q82" i="5"/>
  <c r="X82" i="5" s="1"/>
  <c r="Q47" i="5"/>
  <c r="X47" i="5" s="1"/>
  <c r="Q68" i="5"/>
  <c r="X68" i="5" s="1"/>
  <c r="Q73" i="5"/>
  <c r="X73" i="5" s="1"/>
  <c r="Q113" i="5"/>
  <c r="X113" i="5" s="1"/>
  <c r="Q54" i="5"/>
  <c r="X54" i="5" s="1"/>
  <c r="Q108" i="5"/>
  <c r="X108" i="5" s="1"/>
  <c r="Q153" i="5"/>
  <c r="X153" i="5" s="1"/>
  <c r="Q288" i="5"/>
  <c r="X288" i="5" s="1"/>
  <c r="Q136" i="5"/>
  <c r="X136" i="5" s="1"/>
  <c r="Q200" i="5"/>
  <c r="X200" i="5" s="1"/>
  <c r="Q155" i="5"/>
  <c r="X155" i="5" s="1"/>
  <c r="Q399" i="5"/>
  <c r="Q222" i="5"/>
  <c r="X222" i="5" s="1"/>
  <c r="Q327" i="5"/>
  <c r="X327" i="5" s="1"/>
  <c r="Q370" i="5"/>
  <c r="X370" i="5" s="1"/>
  <c r="Q275" i="5"/>
  <c r="X275" i="5" s="1"/>
  <c r="Q240" i="5"/>
  <c r="X240" i="5" s="1"/>
  <c r="Q326" i="5"/>
  <c r="X326" i="5" s="1"/>
  <c r="Q346" i="5"/>
  <c r="X346" i="5" s="1"/>
  <c r="Q258" i="5"/>
  <c r="X258" i="5" s="1"/>
  <c r="Q219" i="5"/>
  <c r="X219" i="5" s="1"/>
  <c r="Q276" i="5"/>
  <c r="X276" i="5" s="1"/>
  <c r="Q333" i="5"/>
  <c r="X333" i="5" s="1"/>
  <c r="Q393" i="5"/>
  <c r="X393" i="5" s="1"/>
  <c r="Q379" i="5"/>
  <c r="X379" i="5" s="1"/>
  <c r="Q392" i="5"/>
  <c r="X392" i="5" s="1"/>
  <c r="Q53" i="5"/>
  <c r="X53" i="5" s="1"/>
  <c r="Q58" i="5"/>
  <c r="X58" i="5" s="1"/>
  <c r="Q87" i="5"/>
  <c r="X87" i="5" s="1"/>
  <c r="Q44" i="5"/>
  <c r="X44" i="5" s="1"/>
  <c r="Q94" i="5"/>
  <c r="X94" i="5" s="1"/>
  <c r="Q30" i="5"/>
  <c r="X30" i="5" s="1"/>
  <c r="Q177" i="5"/>
  <c r="X177" i="5" s="1"/>
  <c r="Q302" i="5"/>
  <c r="X302" i="5" s="1"/>
  <c r="Q25" i="5"/>
  <c r="X25" i="5" s="1"/>
  <c r="Q273" i="5"/>
  <c r="X273" i="5" s="1"/>
  <c r="Q160" i="5"/>
  <c r="X160" i="5" s="1"/>
  <c r="Q292" i="5"/>
  <c r="X292" i="5" s="1"/>
  <c r="Q115" i="5"/>
  <c r="X115" i="5" s="1"/>
  <c r="Q179" i="5"/>
  <c r="X179" i="5" s="1"/>
  <c r="Q294" i="5"/>
  <c r="X294" i="5" s="1"/>
  <c r="Q257" i="5"/>
  <c r="X257" i="5" s="1"/>
  <c r="Q252" i="5"/>
  <c r="X252" i="5" s="1"/>
  <c r="Q329" i="5"/>
  <c r="X329" i="5" s="1"/>
  <c r="Q372" i="5"/>
  <c r="X372" i="5" s="1"/>
  <c r="Q261" i="5"/>
  <c r="X261" i="5" s="1"/>
  <c r="Q389" i="5"/>
  <c r="X389" i="5" s="1"/>
  <c r="Q279" i="5"/>
  <c r="X279" i="5" s="1"/>
  <c r="Q233" i="5"/>
  <c r="X233" i="5" s="1"/>
  <c r="Q217" i="5"/>
  <c r="X217" i="5" s="1"/>
  <c r="Q319" i="5"/>
  <c r="X319" i="5" s="1"/>
  <c r="Q341" i="5"/>
  <c r="X341" i="5" s="1"/>
  <c r="Q362" i="5"/>
  <c r="X362" i="5" s="1"/>
  <c r="Q251" i="5"/>
  <c r="X251" i="5" s="1"/>
  <c r="Q330" i="5"/>
  <c r="X330" i="5" s="1"/>
  <c r="Q351" i="5"/>
  <c r="X351" i="5" s="1"/>
  <c r="Q371" i="5"/>
  <c r="X371" i="5" s="1"/>
  <c r="Q402" i="5"/>
  <c r="X402" i="5" s="1"/>
  <c r="Q416" i="5"/>
  <c r="X416" i="5" s="1"/>
  <c r="Q88" i="5"/>
  <c r="X88" i="5" s="1"/>
  <c r="Q29" i="5"/>
  <c r="X29" i="5" s="1"/>
  <c r="Q98" i="5"/>
  <c r="X98" i="5" s="1"/>
  <c r="Q34" i="5"/>
  <c r="X34" i="5" s="1"/>
  <c r="Q63" i="5"/>
  <c r="X63" i="5" s="1"/>
  <c r="Q84" i="5"/>
  <c r="X84" i="5" s="1"/>
  <c r="Q142" i="5"/>
  <c r="X142" i="5" s="1"/>
  <c r="Q89" i="5"/>
  <c r="X89" i="5" s="1"/>
  <c r="Q70" i="5"/>
  <c r="X70" i="5" s="1"/>
  <c r="Q27" i="5"/>
  <c r="X27" i="5" s="1"/>
  <c r="Q137" i="5"/>
  <c r="X137" i="5" s="1"/>
  <c r="Q201" i="5"/>
  <c r="X201" i="5" s="1"/>
  <c r="Q298" i="5"/>
  <c r="X298" i="5" s="1"/>
  <c r="Q345" i="5"/>
  <c r="X345" i="5" s="1"/>
  <c r="Q175" i="5"/>
  <c r="X175" i="5" s="1"/>
  <c r="Q304" i="5"/>
  <c r="X304" i="5" s="1"/>
  <c r="Q297" i="5"/>
  <c r="X297" i="5" s="1"/>
  <c r="Q14" i="5"/>
  <c r="X14" i="5" s="1"/>
  <c r="Q120" i="5"/>
  <c r="X120" i="5" s="1"/>
  <c r="Q184" i="5"/>
  <c r="X184" i="5" s="1"/>
  <c r="Q139" i="5"/>
  <c r="X139" i="5" s="1"/>
  <c r="Q203" i="5"/>
  <c r="X203" i="5" s="1"/>
  <c r="Q400" i="5"/>
  <c r="X400" i="5" s="1"/>
  <c r="Q234" i="5"/>
  <c r="X234" i="5" s="1"/>
  <c r="Q218" i="5"/>
  <c r="X218" i="5" s="1"/>
  <c r="Q347" i="5"/>
  <c r="X347" i="5" s="1"/>
  <c r="Q238" i="5"/>
  <c r="X238" i="5" s="1"/>
  <c r="Q324" i="5"/>
  <c r="X324" i="5" s="1"/>
  <c r="Q365" i="5"/>
  <c r="X365" i="5" s="1"/>
  <c r="Q360" i="5"/>
  <c r="X360" i="5" s="1"/>
  <c r="Q415" i="5"/>
  <c r="X415" i="5" s="1"/>
  <c r="Q231" i="5"/>
  <c r="X231" i="5" s="1"/>
  <c r="Q215" i="5"/>
  <c r="X215" i="5" s="1"/>
  <c r="Q348" i="5"/>
  <c r="X348" i="5" s="1"/>
  <c r="Q387" i="5"/>
  <c r="X387" i="5" s="1"/>
  <c r="Q411" i="5"/>
  <c r="X411" i="5" s="1"/>
  <c r="Q412" i="5"/>
  <c r="X412" i="5" s="1"/>
  <c r="Q406" i="5"/>
  <c r="X406" i="5" s="1"/>
  <c r="Q422" i="12" l="1"/>
  <c r="Y411" i="12"/>
  <c r="Z411" i="12" s="1"/>
  <c r="L422" i="12"/>
  <c r="X399" i="12"/>
  <c r="X422" i="12" s="1"/>
  <c r="AA5" i="12" s="1"/>
  <c r="Y377" i="12"/>
  <c r="Z377" i="12" s="1"/>
  <c r="Y5" i="12"/>
  <c r="L422" i="5"/>
  <c r="X5" i="5"/>
  <c r="Y281" i="5"/>
  <c r="Z281" i="5" s="1"/>
  <c r="Y146" i="5"/>
  <c r="Z146" i="5" s="1"/>
  <c r="Y111" i="5"/>
  <c r="Z111" i="5" s="1"/>
  <c r="Y170" i="5"/>
  <c r="Z170" i="5" s="1"/>
  <c r="Y156" i="5"/>
  <c r="Z156" i="5" s="1"/>
  <c r="Y357" i="5"/>
  <c r="Z357" i="5" s="1"/>
  <c r="Y114" i="5"/>
  <c r="Z114" i="5" s="1"/>
  <c r="Y391" i="5"/>
  <c r="Z391" i="5" s="1"/>
  <c r="Y244" i="5"/>
  <c r="Z244" i="5" s="1"/>
  <c r="Y248" i="5"/>
  <c r="Z248" i="5" s="1"/>
  <c r="Y256" i="5"/>
  <c r="Z256" i="5" s="1"/>
  <c r="Y186" i="5"/>
  <c r="Z186" i="5" s="1"/>
  <c r="Y403" i="5"/>
  <c r="Z403" i="5" s="1"/>
  <c r="Y312" i="5"/>
  <c r="Z312" i="5" s="1"/>
  <c r="Y408" i="5"/>
  <c r="Z408" i="5" s="1"/>
  <c r="Y174" i="5"/>
  <c r="Z174" i="5" s="1"/>
  <c r="Y269" i="5"/>
  <c r="Z269" i="5" s="1"/>
  <c r="Y209" i="5"/>
  <c r="Z209" i="5" s="1"/>
  <c r="Y418" i="5"/>
  <c r="Z418" i="5" s="1"/>
  <c r="Y382" i="5"/>
  <c r="Z382" i="5" s="1"/>
  <c r="Y122" i="5"/>
  <c r="Z122" i="5" s="1"/>
  <c r="Y211" i="5"/>
  <c r="Z211" i="5" s="1"/>
  <c r="Y117" i="5"/>
  <c r="Z117" i="5" s="1"/>
  <c r="Y318" i="5"/>
  <c r="Z318" i="5" s="1"/>
  <c r="Y180" i="5"/>
  <c r="Z180" i="5" s="1"/>
  <c r="Y274" i="5"/>
  <c r="Z274" i="5" s="1"/>
  <c r="Y336" i="5"/>
  <c r="Z336" i="5" s="1"/>
  <c r="Y237" i="5"/>
  <c r="Z237" i="5" s="1"/>
  <c r="Y296" i="5"/>
  <c r="Z296" i="5" s="1"/>
  <c r="Y307" i="5"/>
  <c r="Z307" i="5" s="1"/>
  <c r="Y227" i="5"/>
  <c r="Z227" i="5" s="1"/>
  <c r="Y154" i="5"/>
  <c r="Z154" i="5" s="1"/>
  <c r="Y116" i="5"/>
  <c r="Z116" i="5" s="1"/>
  <c r="Y271" i="5"/>
  <c r="Z271" i="5" s="1"/>
  <c r="Y126" i="5"/>
  <c r="Z126" i="5" s="1"/>
  <c r="Y291" i="5"/>
  <c r="Z291" i="5" s="1"/>
  <c r="Y373" i="5"/>
  <c r="Z373" i="5" s="1"/>
  <c r="Y190" i="5"/>
  <c r="Z190" i="5" s="1"/>
  <c r="Y323" i="5"/>
  <c r="Z323" i="5" s="1"/>
  <c r="Y378" i="5"/>
  <c r="Z378" i="5" s="1"/>
  <c r="Y191" i="5"/>
  <c r="Z191" i="5" s="1"/>
  <c r="Y188" i="5"/>
  <c r="Z188" i="5" s="1"/>
  <c r="Y254" i="5"/>
  <c r="Z254" i="5" s="1"/>
  <c r="Y293" i="5"/>
  <c r="Z293" i="5" s="1"/>
  <c r="Y198" i="5"/>
  <c r="Z198" i="5" s="1"/>
  <c r="Y220" i="5"/>
  <c r="Z220" i="5" s="1"/>
  <c r="Y366" i="5"/>
  <c r="Z366" i="5" s="1"/>
  <c r="Y316" i="5"/>
  <c r="Z316" i="5" s="1"/>
  <c r="Y204" i="5"/>
  <c r="Z204" i="5" s="1"/>
  <c r="Y413" i="5"/>
  <c r="Z413" i="5" s="1"/>
  <c r="Y394" i="5"/>
  <c r="Z394" i="5" s="1"/>
  <c r="Y127" i="5"/>
  <c r="Z127" i="5" s="1"/>
  <c r="Y173" i="5"/>
  <c r="Z173" i="5" s="1"/>
  <c r="Y246" i="5"/>
  <c r="Z246" i="5" s="1"/>
  <c r="Y278" i="5"/>
  <c r="Z278" i="5" s="1"/>
  <c r="Y385" i="5"/>
  <c r="Z385" i="5" s="1"/>
  <c r="Y205" i="5"/>
  <c r="Z205" i="5" s="1"/>
  <c r="Y262" i="5"/>
  <c r="Z262" i="5" s="1"/>
  <c r="Y119" i="5"/>
  <c r="Z119" i="5" s="1"/>
  <c r="Y206" i="5"/>
  <c r="Z206" i="5" s="1"/>
  <c r="Y253" i="5"/>
  <c r="Z253" i="5" s="1"/>
  <c r="Y164" i="5"/>
  <c r="Z164" i="5" s="1"/>
  <c r="Y280" i="5"/>
  <c r="Z280" i="5" s="1"/>
  <c r="Y141" i="5"/>
  <c r="Z141" i="5" s="1"/>
  <c r="Y178" i="5"/>
  <c r="Z178" i="5" s="1"/>
  <c r="Y401" i="5"/>
  <c r="Z401" i="5" s="1"/>
  <c r="Z41" i="5"/>
  <c r="Z79" i="5"/>
  <c r="Y35" i="5"/>
  <c r="Z35" i="5" s="1"/>
  <c r="X107" i="5"/>
  <c r="Q422" i="5"/>
  <c r="Y149" i="5"/>
  <c r="Z149" i="5" s="1"/>
  <c r="Y255" i="5"/>
  <c r="Z255" i="5" s="1"/>
  <c r="Y215" i="5"/>
  <c r="Z215" i="5" s="1"/>
  <c r="Y387" i="5"/>
  <c r="Z387" i="5" s="1"/>
  <c r="Y137" i="5"/>
  <c r="Z137" i="5" s="1"/>
  <c r="Y115" i="5"/>
  <c r="Z115" i="5" s="1"/>
  <c r="Y338" i="5"/>
  <c r="Z338" i="5" s="1"/>
  <c r="Y189" i="5"/>
  <c r="Z189" i="5" s="1"/>
  <c r="Y28" i="5"/>
  <c r="Z28" i="5" s="1"/>
  <c r="Y223" i="5"/>
  <c r="Z223" i="5" s="1"/>
  <c r="Y395" i="5"/>
  <c r="Z395" i="5" s="1"/>
  <c r="Y250" i="5"/>
  <c r="Z250" i="5" s="1"/>
  <c r="Y21" i="5"/>
  <c r="Z21" i="5" s="1"/>
  <c r="Y103" i="5"/>
  <c r="Z103" i="5" s="1"/>
  <c r="Y222" i="5"/>
  <c r="Z222" i="5" s="1"/>
  <c r="Y221" i="5"/>
  <c r="Z221" i="5" s="1"/>
  <c r="Y356" i="5"/>
  <c r="Z356" i="5" s="1"/>
  <c r="Y125" i="5"/>
  <c r="Z125" i="5" s="1"/>
  <c r="Y16" i="5"/>
  <c r="Z16" i="5" s="1"/>
  <c r="Y29" i="5"/>
  <c r="Z29" i="5" s="1"/>
  <c r="Y362" i="5"/>
  <c r="Z362" i="5" s="1"/>
  <c r="Y87" i="5"/>
  <c r="Z87" i="5" s="1"/>
  <c r="Y54" i="5"/>
  <c r="Z54" i="5" s="1"/>
  <c r="Y195" i="5"/>
  <c r="Z195" i="5" s="1"/>
  <c r="Y9" i="5"/>
  <c r="Z9" i="5" s="1"/>
  <c r="Y166" i="5"/>
  <c r="Z166" i="5" s="1"/>
  <c r="Y71" i="5"/>
  <c r="Z71" i="5" s="1"/>
  <c r="Y102" i="5"/>
  <c r="Z102" i="5" s="1"/>
  <c r="Y61" i="5"/>
  <c r="Z61" i="5" s="1"/>
  <c r="Y147" i="5"/>
  <c r="Z147" i="5" s="1"/>
  <c r="Y231" i="5"/>
  <c r="Z231" i="5" s="1"/>
  <c r="Y88" i="5"/>
  <c r="Z88" i="5" s="1"/>
  <c r="Y329" i="5"/>
  <c r="Z329" i="5" s="1"/>
  <c r="Y273" i="5"/>
  <c r="Z273" i="5" s="1"/>
  <c r="Y10" i="5"/>
  <c r="Z10" i="5" s="1"/>
  <c r="Y42" i="5"/>
  <c r="Z42" i="5" s="1"/>
  <c r="Y218" i="5"/>
  <c r="Z218" i="5" s="1"/>
  <c r="Y89" i="5"/>
  <c r="Z89" i="5" s="1"/>
  <c r="Y415" i="5"/>
  <c r="Z415" i="5" s="1"/>
  <c r="Y400" i="5"/>
  <c r="Z400" i="5" s="1"/>
  <c r="Y175" i="5"/>
  <c r="Z175" i="5" s="1"/>
  <c r="Y142" i="5"/>
  <c r="Z142" i="5" s="1"/>
  <c r="Y252" i="5"/>
  <c r="Z252" i="5" s="1"/>
  <c r="Y25" i="5"/>
  <c r="Z25" i="5" s="1"/>
  <c r="Y53" i="5"/>
  <c r="Z53" i="5" s="1"/>
  <c r="Y155" i="5"/>
  <c r="Z155" i="5" s="1"/>
  <c r="Y73" i="5"/>
  <c r="Z73" i="5" s="1"/>
  <c r="Y17" i="5"/>
  <c r="Z17" i="5" s="1"/>
  <c r="Y380" i="5"/>
  <c r="Z380" i="5" s="1"/>
  <c r="Y360" i="5"/>
  <c r="Z360" i="5" s="1"/>
  <c r="Y217" i="5"/>
  <c r="Z217" i="5" s="1"/>
  <c r="Y68" i="5"/>
  <c r="Z68" i="5" s="1"/>
  <c r="Y350" i="5"/>
  <c r="Z350" i="5" s="1"/>
  <c r="Y167" i="5"/>
  <c r="Z167" i="5" s="1"/>
  <c r="Y33" i="5"/>
  <c r="Z33" i="5" s="1"/>
  <c r="Y101" i="5"/>
  <c r="Z101" i="5" s="1"/>
  <c r="Y226" i="5"/>
  <c r="Z226" i="5" s="1"/>
  <c r="Y63" i="5"/>
  <c r="Z63" i="5" s="1"/>
  <c r="Y177" i="5"/>
  <c r="Z177" i="5" s="1"/>
  <c r="Y136" i="5"/>
  <c r="Z136" i="5" s="1"/>
  <c r="Y110" i="5"/>
  <c r="Z110" i="5" s="1"/>
  <c r="Y266" i="5"/>
  <c r="Z266" i="5" s="1"/>
  <c r="Y212" i="5"/>
  <c r="Z212" i="5" s="1"/>
  <c r="Y411" i="5"/>
  <c r="Z411" i="5" s="1"/>
  <c r="Y179" i="5"/>
  <c r="Z179" i="5" s="1"/>
  <c r="Y30" i="5"/>
  <c r="Z30" i="5" s="1"/>
  <c r="Y82" i="5"/>
  <c r="Z82" i="5" s="1"/>
  <c r="Y305" i="5"/>
  <c r="Z305" i="5" s="1"/>
  <c r="Y32" i="5"/>
  <c r="Z32" i="5" s="1"/>
  <c r="Y228" i="5"/>
  <c r="Z228" i="5" s="1"/>
  <c r="Y343" i="5"/>
  <c r="Z343" i="5" s="1"/>
  <c r="Y134" i="5"/>
  <c r="Z134" i="5" s="1"/>
  <c r="Y183" i="5"/>
  <c r="Z183" i="5" s="1"/>
  <c r="Y120" i="5"/>
  <c r="Z120" i="5" s="1"/>
  <c r="Y34" i="5"/>
  <c r="Z34" i="5" s="1"/>
  <c r="Y358" i="5"/>
  <c r="Z358" i="5" s="1"/>
  <c r="Y416" i="5"/>
  <c r="Z416" i="5" s="1"/>
  <c r="Y319" i="5"/>
  <c r="Z319" i="5" s="1"/>
  <c r="Y135" i="5"/>
  <c r="Z135" i="5" s="1"/>
  <c r="Y84" i="5"/>
  <c r="Z84" i="5" s="1"/>
  <c r="Y348" i="5"/>
  <c r="Z348" i="5" s="1"/>
  <c r="Y347" i="5"/>
  <c r="Z347" i="5" s="1"/>
  <c r="Y14" i="5"/>
  <c r="Z14" i="5" s="1"/>
  <c r="Y27" i="5"/>
  <c r="Z27" i="5" s="1"/>
  <c r="Y98" i="5"/>
  <c r="Z98" i="5" s="1"/>
  <c r="Y257" i="5"/>
  <c r="Z257" i="5" s="1"/>
  <c r="Y302" i="5"/>
  <c r="Z302" i="5" s="1"/>
  <c r="Y51" i="5"/>
  <c r="Z51" i="5" s="1"/>
  <c r="Y334" i="5"/>
  <c r="Z334" i="5" s="1"/>
  <c r="Y148" i="5"/>
  <c r="Z148" i="5" s="1"/>
  <c r="Y258" i="5"/>
  <c r="Z258" i="5" s="1"/>
  <c r="Y419" i="5"/>
  <c r="Z419" i="5" s="1"/>
  <c r="Y176" i="5"/>
  <c r="Z176" i="5" s="1"/>
  <c r="Y286" i="5"/>
  <c r="Z286" i="5" s="1"/>
  <c r="Y169" i="5"/>
  <c r="Z169" i="5" s="1"/>
  <c r="Y404" i="5"/>
  <c r="Z404" i="5" s="1"/>
  <c r="Y407" i="5"/>
  <c r="Z407" i="5" s="1"/>
  <c r="Y128" i="5"/>
  <c r="Z128" i="5" s="1"/>
  <c r="Y124" i="5"/>
  <c r="Z124" i="5" s="1"/>
  <c r="Y109" i="5"/>
  <c r="Z109" i="5" s="1"/>
  <c r="Y295" i="5"/>
  <c r="Z295" i="5" s="1"/>
  <c r="Y339" i="5"/>
  <c r="Z339" i="5" s="1"/>
  <c r="Y320" i="5"/>
  <c r="Z320" i="5" s="1"/>
  <c r="Y194" i="5"/>
  <c r="Z194" i="5" s="1"/>
  <c r="Y24" i="5"/>
  <c r="Z24" i="5" s="1"/>
  <c r="Y172" i="5"/>
  <c r="Z172" i="5" s="1"/>
  <c r="Y113" i="5"/>
  <c r="Z113" i="5" s="1"/>
  <c r="Y45" i="5"/>
  <c r="Z45" i="5" s="1"/>
  <c r="Y216" i="5"/>
  <c r="Z216" i="5" s="1"/>
  <c r="Y388" i="5"/>
  <c r="Z388" i="5" s="1"/>
  <c r="Y374" i="5"/>
  <c r="Z374" i="5" s="1"/>
  <c r="Y112" i="5"/>
  <c r="Z112" i="5" s="1"/>
  <c r="Y199" i="5"/>
  <c r="Z199" i="5" s="1"/>
  <c r="Y92" i="5"/>
  <c r="Z92" i="5" s="1"/>
  <c r="Y242" i="5"/>
  <c r="Z242" i="5" s="1"/>
  <c r="Y38" i="5"/>
  <c r="Z38" i="5" s="1"/>
  <c r="Y283" i="5"/>
  <c r="Z283" i="5" s="1"/>
  <c r="Y284" i="5"/>
  <c r="Z284" i="5" s="1"/>
  <c r="Y6" i="5"/>
  <c r="Z6" i="5" s="1"/>
  <c r="Y185" i="5"/>
  <c r="Z185" i="5" s="1"/>
  <c r="Y322" i="5"/>
  <c r="Z322" i="5" s="1"/>
  <c r="Y49" i="5"/>
  <c r="Z49" i="5" s="1"/>
  <c r="Y386" i="5"/>
  <c r="Z386" i="5" s="1"/>
  <c r="Y317" i="5"/>
  <c r="Z317" i="5" s="1"/>
  <c r="Y130" i="5"/>
  <c r="Z130" i="5" s="1"/>
  <c r="Y74" i="5"/>
  <c r="Z74" i="5" s="1"/>
  <c r="Y182" i="5"/>
  <c r="Z182" i="5" s="1"/>
  <c r="Y93" i="5"/>
  <c r="Z93" i="5" s="1"/>
  <c r="Y70" i="5"/>
  <c r="Z70" i="5" s="1"/>
  <c r="Y371" i="5"/>
  <c r="Z371" i="5" s="1"/>
  <c r="Y239" i="5"/>
  <c r="Z239" i="5" s="1"/>
  <c r="Y285" i="5"/>
  <c r="Z285" i="5" s="1"/>
  <c r="Y158" i="5"/>
  <c r="Z158" i="5" s="1"/>
  <c r="Y234" i="5"/>
  <c r="Z234" i="5" s="1"/>
  <c r="Y304" i="5"/>
  <c r="Z304" i="5" s="1"/>
  <c r="Y230" i="5"/>
  <c r="Z230" i="5" s="1"/>
  <c r="Y140" i="5"/>
  <c r="Z140" i="5" s="1"/>
  <c r="Y351" i="5"/>
  <c r="Z351" i="5" s="1"/>
  <c r="Y279" i="5"/>
  <c r="Z279" i="5" s="1"/>
  <c r="Y171" i="5"/>
  <c r="Z171" i="5" s="1"/>
  <c r="Y392" i="5"/>
  <c r="Z392" i="5" s="1"/>
  <c r="Y326" i="5"/>
  <c r="Z326" i="5" s="1"/>
  <c r="Y203" i="5"/>
  <c r="Z203" i="5" s="1"/>
  <c r="Y282" i="5"/>
  <c r="Z282" i="5" s="1"/>
  <c r="Y210" i="5"/>
  <c r="Z210" i="5" s="1"/>
  <c r="Y97" i="5"/>
  <c r="Z97" i="5" s="1"/>
  <c r="Y72" i="5"/>
  <c r="Z72" i="5" s="1"/>
  <c r="Y420" i="5"/>
  <c r="Z420" i="5" s="1"/>
  <c r="Y193" i="5"/>
  <c r="Z193" i="5" s="1"/>
  <c r="Y384" i="5"/>
  <c r="Z384" i="5" s="1"/>
  <c r="Y299" i="5"/>
  <c r="Z299" i="5" s="1"/>
  <c r="X399" i="5"/>
  <c r="Y225" i="5"/>
  <c r="Z225" i="5" s="1"/>
  <c r="Y76" i="5"/>
  <c r="Z76" i="5" s="1"/>
  <c r="Y287" i="5"/>
  <c r="Z287" i="5" s="1"/>
  <c r="Y272" i="5"/>
  <c r="Z272" i="5" s="1"/>
  <c r="Y18" i="5"/>
  <c r="Z18" i="5" s="1"/>
  <c r="Y267" i="5"/>
  <c r="Z267" i="5" s="1"/>
  <c r="Y311" i="5"/>
  <c r="Z311" i="5" s="1"/>
  <c r="Y40" i="5"/>
  <c r="Z40" i="5" s="1"/>
  <c r="Y200" i="5"/>
  <c r="Z200" i="5" s="1"/>
  <c r="Y150" i="5"/>
  <c r="Z150" i="5" s="1"/>
  <c r="Y330" i="5"/>
  <c r="Z330" i="5" s="1"/>
  <c r="Y389" i="5"/>
  <c r="Z389" i="5" s="1"/>
  <c r="Y94" i="5"/>
  <c r="Z94" i="5" s="1"/>
  <c r="Y36" i="5"/>
  <c r="Z36" i="5" s="1"/>
  <c r="Y363" i="5"/>
  <c r="Z363" i="5" s="1"/>
  <c r="Y379" i="5"/>
  <c r="Z379" i="5" s="1"/>
  <c r="Y240" i="5"/>
  <c r="Z240" i="5" s="1"/>
  <c r="Y402" i="5"/>
  <c r="Z402" i="5" s="1"/>
  <c r="Y153" i="5"/>
  <c r="Z153" i="5" s="1"/>
  <c r="Y314" i="5"/>
  <c r="Z314" i="5" s="1"/>
  <c r="Y245" i="5"/>
  <c r="Z245" i="5" s="1"/>
  <c r="Y306" i="5"/>
  <c r="Z306" i="5" s="1"/>
  <c r="Y118" i="5"/>
  <c r="Z118" i="5" s="1"/>
  <c r="Y37" i="5"/>
  <c r="Z37" i="5" s="1"/>
  <c r="Y90" i="5"/>
  <c r="Z90" i="5" s="1"/>
  <c r="Y275" i="5"/>
  <c r="Z275" i="5" s="1"/>
  <c r="Y232" i="5"/>
  <c r="Z232" i="5" s="1"/>
  <c r="Y152" i="5"/>
  <c r="Z152" i="5" s="1"/>
  <c r="Y48" i="5"/>
  <c r="Z48" i="5" s="1"/>
  <c r="Y86" i="5"/>
  <c r="Z86" i="5" s="1"/>
  <c r="Y132" i="5"/>
  <c r="Z132" i="5" s="1"/>
  <c r="Y265" i="5"/>
  <c r="Z265" i="5" s="1"/>
  <c r="Y290" i="5"/>
  <c r="Z290" i="5" s="1"/>
  <c r="Y7" i="5"/>
  <c r="Z7" i="5" s="1"/>
  <c r="Y247" i="5"/>
  <c r="Z247" i="5" s="1"/>
  <c r="Y243" i="5"/>
  <c r="Z243" i="5" s="1"/>
  <c r="Y163" i="5"/>
  <c r="Z163" i="5" s="1"/>
  <c r="Y123" i="5"/>
  <c r="Z123" i="5" s="1"/>
  <c r="Y321" i="5"/>
  <c r="Z321" i="5" s="1"/>
  <c r="Y277" i="5"/>
  <c r="Z277" i="5" s="1"/>
  <c r="Y359" i="5"/>
  <c r="Z359" i="5" s="1"/>
  <c r="Y26" i="5"/>
  <c r="Z26" i="5" s="1"/>
  <c r="Y297" i="5"/>
  <c r="Z297" i="5" s="1"/>
  <c r="Y325" i="5"/>
  <c r="Z325" i="5" s="1"/>
  <c r="Y233" i="5"/>
  <c r="Z233" i="5" s="1"/>
  <c r="Y294" i="5"/>
  <c r="Z294" i="5" s="1"/>
  <c r="Y62" i="5"/>
  <c r="Z62" i="5" s="1"/>
  <c r="Y66" i="5"/>
  <c r="Z66" i="5" s="1"/>
  <c r="Y346" i="5"/>
  <c r="Z346" i="5" s="1"/>
  <c r="Y417" i="5"/>
  <c r="Z417" i="5" s="1"/>
  <c r="Y100" i="5"/>
  <c r="Z100" i="5" s="1"/>
  <c r="Y78" i="5"/>
  <c r="Z78" i="5" s="1"/>
  <c r="Y406" i="5"/>
  <c r="Z406" i="5" s="1"/>
  <c r="Y345" i="5"/>
  <c r="Z345" i="5" s="1"/>
  <c r="Y393" i="5"/>
  <c r="Z393" i="5" s="1"/>
  <c r="Y121" i="5"/>
  <c r="Z121" i="5" s="1"/>
  <c r="Y251" i="5"/>
  <c r="Z251" i="5" s="1"/>
  <c r="Y261" i="5"/>
  <c r="Z261" i="5" s="1"/>
  <c r="Y292" i="5"/>
  <c r="Z292" i="5" s="1"/>
  <c r="Y44" i="5"/>
  <c r="Z44" i="5" s="1"/>
  <c r="Y47" i="5"/>
  <c r="Z47" i="5" s="1"/>
  <c r="Y39" i="5"/>
  <c r="Z39" i="5" s="1"/>
  <c r="Y55" i="5"/>
  <c r="Z55" i="5" s="1"/>
  <c r="Y235" i="5"/>
  <c r="Z235" i="5" s="1"/>
  <c r="Y96" i="5"/>
  <c r="Z96" i="5" s="1"/>
  <c r="Y52" i="5"/>
  <c r="Z52" i="5" s="1"/>
  <c r="Y157" i="5"/>
  <c r="Z157" i="5" s="1"/>
  <c r="Y151" i="5"/>
  <c r="Z151" i="5" s="1"/>
  <c r="Y259" i="5"/>
  <c r="Z259" i="5" s="1"/>
  <c r="Y396" i="5"/>
  <c r="Z396" i="5" s="1"/>
  <c r="Y104" i="5"/>
  <c r="Z104" i="5" s="1"/>
  <c r="Y342" i="5"/>
  <c r="Z342" i="5" s="1"/>
  <c r="Y168" i="5"/>
  <c r="Z168" i="5" s="1"/>
  <c r="Y213" i="5"/>
  <c r="Z213" i="5" s="1"/>
  <c r="Y344" i="5"/>
  <c r="Z344" i="5" s="1"/>
  <c r="Y15" i="5"/>
  <c r="Z15" i="5" s="1"/>
  <c r="Y412" i="5"/>
  <c r="Z412" i="5" s="1"/>
  <c r="Y365" i="5"/>
  <c r="Z365" i="5" s="1"/>
  <c r="Y139" i="5"/>
  <c r="Z139" i="5" s="1"/>
  <c r="Y298" i="5"/>
  <c r="Z298" i="5" s="1"/>
  <c r="Y263" i="5"/>
  <c r="Z263" i="5" s="1"/>
  <c r="Y69" i="5"/>
  <c r="Z69" i="5" s="1"/>
  <c r="Y372" i="5"/>
  <c r="Z372" i="5" s="1"/>
  <c r="Y160" i="5"/>
  <c r="Z160" i="5" s="1"/>
  <c r="Y85" i="5"/>
  <c r="Z85" i="5" s="1"/>
  <c r="Y370" i="5"/>
  <c r="Z370" i="5" s="1"/>
  <c r="Y288" i="5"/>
  <c r="Z288" i="5" s="1"/>
  <c r="Y264" i="5"/>
  <c r="Z264" i="5" s="1"/>
  <c r="Y91" i="5"/>
  <c r="Z91" i="5" s="1"/>
  <c r="Y165" i="5"/>
  <c r="Z165" i="5" s="1"/>
  <c r="Y187" i="5"/>
  <c r="Z187" i="5" s="1"/>
  <c r="Y260" i="5"/>
  <c r="Z260" i="5" s="1"/>
  <c r="Y202" i="5"/>
  <c r="Z202" i="5" s="1"/>
  <c r="Y31" i="5"/>
  <c r="Z31" i="5" s="1"/>
  <c r="Y289" i="5"/>
  <c r="Z289" i="5" s="1"/>
  <c r="Y46" i="5"/>
  <c r="Z46" i="5" s="1"/>
  <c r="Y196" i="5"/>
  <c r="Z196" i="5" s="1"/>
  <c r="Y390" i="5"/>
  <c r="Z390" i="5" s="1"/>
  <c r="Y50" i="5"/>
  <c r="Z50" i="5" s="1"/>
  <c r="Y65" i="5"/>
  <c r="Z65" i="5" s="1"/>
  <c r="Y133" i="5"/>
  <c r="Z133" i="5" s="1"/>
  <c r="Y229" i="5"/>
  <c r="Z229" i="5" s="1"/>
  <c r="Y268" i="5"/>
  <c r="Z268" i="5" s="1"/>
  <c r="Y308" i="5"/>
  <c r="Z308" i="5" s="1"/>
  <c r="Y60" i="5"/>
  <c r="Z60" i="5" s="1"/>
  <c r="Y197" i="5"/>
  <c r="Z197" i="5" s="1"/>
  <c r="Y64" i="5"/>
  <c r="Z64" i="5" s="1"/>
  <c r="Y145" i="5"/>
  <c r="Z145" i="5" s="1"/>
  <c r="Y236" i="5"/>
  <c r="Z236" i="5" s="1"/>
  <c r="Y324" i="5"/>
  <c r="Z324" i="5" s="1"/>
  <c r="Y184" i="5"/>
  <c r="Z184" i="5" s="1"/>
  <c r="Y201" i="5"/>
  <c r="Z201" i="5" s="1"/>
  <c r="Y57" i="5"/>
  <c r="Z57" i="5" s="1"/>
  <c r="Y129" i="5"/>
  <c r="Z129" i="5" s="1"/>
  <c r="Y159" i="5"/>
  <c r="Z159" i="5" s="1"/>
  <c r="Y58" i="5"/>
  <c r="Z58" i="5" s="1"/>
  <c r="Y355" i="5"/>
  <c r="Z355" i="5" s="1"/>
  <c r="Y276" i="5"/>
  <c r="Z276" i="5" s="1"/>
  <c r="Y327" i="5"/>
  <c r="Z327" i="5" s="1"/>
  <c r="Y77" i="5"/>
  <c r="Z77" i="5" s="1"/>
  <c r="Y181" i="5"/>
  <c r="Z181" i="5" s="1"/>
  <c r="Y414" i="5"/>
  <c r="Z414" i="5" s="1"/>
  <c r="Y367" i="5"/>
  <c r="Z367" i="5" s="1"/>
  <c r="Y335" i="5"/>
  <c r="Z335" i="5" s="1"/>
  <c r="Y270" i="5"/>
  <c r="Z270" i="5" s="1"/>
  <c r="Y383" i="5"/>
  <c r="Z383" i="5" s="1"/>
  <c r="Y369" i="5"/>
  <c r="Z369" i="5" s="1"/>
  <c r="Y138" i="5"/>
  <c r="Z138" i="5" s="1"/>
  <c r="Y95" i="5"/>
  <c r="Z95" i="5" s="1"/>
  <c r="Y8" i="5"/>
  <c r="Z8" i="5" s="1"/>
  <c r="Y337" i="5"/>
  <c r="Z337" i="5" s="1"/>
  <c r="Y20" i="5"/>
  <c r="Z20" i="5" s="1"/>
  <c r="Y161" i="5"/>
  <c r="Z161" i="5" s="1"/>
  <c r="Y368" i="5"/>
  <c r="Z368" i="5" s="1"/>
  <c r="Y23" i="5"/>
  <c r="Z23" i="5" s="1"/>
  <c r="Y303" i="5"/>
  <c r="Z303" i="5" s="1"/>
  <c r="Y249" i="5"/>
  <c r="Z249" i="5" s="1"/>
  <c r="Y361" i="5"/>
  <c r="Z361" i="5" s="1"/>
  <c r="Y144" i="5"/>
  <c r="Z144" i="5" s="1"/>
  <c r="Y59" i="5"/>
  <c r="Z59" i="5" s="1"/>
  <c r="Y241" i="5"/>
  <c r="Z241" i="5" s="1"/>
  <c r="Y238" i="5"/>
  <c r="Z238" i="5" s="1"/>
  <c r="Y341" i="5"/>
  <c r="Z341" i="5" s="1"/>
  <c r="Y333" i="5"/>
  <c r="Z333" i="5" s="1"/>
  <c r="Y219" i="5"/>
  <c r="Z219" i="5" s="1"/>
  <c r="Y108" i="5"/>
  <c r="Z108" i="5" s="1"/>
  <c r="Y224" i="5"/>
  <c r="Z224" i="5" s="1"/>
  <c r="Y381" i="5"/>
  <c r="Z381" i="5" s="1"/>
  <c r="Y349" i="5"/>
  <c r="Z349" i="5" s="1"/>
  <c r="Y313" i="5"/>
  <c r="Z313" i="5" s="1"/>
  <c r="Y131" i="5"/>
  <c r="Z131" i="5" s="1"/>
  <c r="Y162" i="5"/>
  <c r="Z162" i="5" s="1"/>
  <c r="Y56" i="5"/>
  <c r="Z56" i="5" s="1"/>
  <c r="Y12" i="5"/>
  <c r="Z12" i="5" s="1"/>
  <c r="Y352" i="5"/>
  <c r="Z352" i="5" s="1"/>
  <c r="Y328" i="5"/>
  <c r="Z328" i="5" s="1"/>
  <c r="Y301" i="5"/>
  <c r="Z301" i="5" s="1"/>
  <c r="Y143" i="5"/>
  <c r="Z143" i="5" s="1"/>
  <c r="Y300" i="5"/>
  <c r="Z300" i="5" s="1"/>
  <c r="Y315" i="5"/>
  <c r="Z315" i="5" s="1"/>
  <c r="Y192" i="5"/>
  <c r="Z192" i="5" s="1"/>
  <c r="Y364" i="5"/>
  <c r="Z364" i="5" s="1"/>
  <c r="Y214" i="5"/>
  <c r="Z214" i="5" s="1"/>
  <c r="Y377" i="5"/>
  <c r="Z377" i="5" s="1"/>
  <c r="Y340" i="5"/>
  <c r="Z340" i="5" s="1"/>
  <c r="Y5" i="5" l="1"/>
  <c r="Z5" i="5" s="1"/>
  <c r="Z5" i="12"/>
  <c r="Y399" i="12"/>
  <c r="Y422" i="12" s="1"/>
  <c r="AA399" i="12"/>
  <c r="X422" i="5"/>
  <c r="AA5" i="5" s="1"/>
  <c r="Y107" i="5"/>
  <c r="Z107" i="5" s="1"/>
  <c r="Y399" i="5"/>
  <c r="AA411" i="12" l="1"/>
  <c r="AA377" i="12"/>
  <c r="Z399" i="12"/>
  <c r="Z422" i="12" s="1"/>
  <c r="AC4" i="12" s="1"/>
  <c r="AC5" i="12" s="1"/>
  <c r="AA399" i="5"/>
  <c r="Y422" i="5"/>
  <c r="AA405" i="5"/>
  <c r="AA400" i="5"/>
  <c r="AA135" i="5"/>
  <c r="AA114" i="5"/>
  <c r="AA302" i="5"/>
  <c r="AA210" i="5"/>
  <c r="AA390" i="5"/>
  <c r="AA140" i="5"/>
  <c r="AA412" i="5"/>
  <c r="AA379" i="5"/>
  <c r="AA118" i="5"/>
  <c r="AA268" i="5"/>
  <c r="AA209" i="5"/>
  <c r="AA388" i="5"/>
  <c r="AA299" i="5"/>
  <c r="AA361" i="5"/>
  <c r="AA289" i="5"/>
  <c r="AA356" i="5"/>
  <c r="AA134" i="5"/>
  <c r="AA158" i="5"/>
  <c r="AA351" i="5"/>
  <c r="AA370" i="5"/>
  <c r="AA292" i="5"/>
  <c r="AA166" i="5"/>
  <c r="AA383" i="5"/>
  <c r="AA372" i="5"/>
  <c r="AA260" i="5"/>
  <c r="AA386" i="5"/>
  <c r="AA385" i="5"/>
  <c r="AA346" i="5"/>
  <c r="AA234" i="5"/>
  <c r="AA236" i="5"/>
  <c r="AA295" i="5"/>
  <c r="AA206" i="5"/>
  <c r="AA401" i="5"/>
  <c r="AA231" i="5"/>
  <c r="AA252" i="5"/>
  <c r="AA321" i="5"/>
  <c r="AA170" i="5"/>
  <c r="AA406" i="5"/>
  <c r="AA392" i="5"/>
  <c r="AA110" i="5"/>
  <c r="AA322" i="5"/>
  <c r="AA244" i="5"/>
  <c r="AA287" i="5"/>
  <c r="AA365" i="5"/>
  <c r="AA240" i="5"/>
  <c r="AA242" i="5"/>
  <c r="AA308" i="5"/>
  <c r="AA408" i="5"/>
  <c r="AA301" i="5"/>
  <c r="AA404" i="5"/>
  <c r="AA144" i="5"/>
  <c r="AA318" i="5"/>
  <c r="AA237" i="5"/>
  <c r="AA411" i="5"/>
  <c r="AA125" i="5"/>
  <c r="AA377" i="5"/>
  <c r="AA154" i="5"/>
  <c r="AA323" i="5"/>
  <c r="AA275" i="5"/>
  <c r="AA221" i="5"/>
  <c r="AA276" i="5"/>
  <c r="AA259" i="5"/>
  <c r="AA339" i="5"/>
  <c r="AA188" i="5"/>
  <c r="AA220" i="5"/>
  <c r="AA413" i="5"/>
  <c r="AA219" i="5"/>
  <c r="AA226" i="5"/>
  <c r="AA317" i="5"/>
  <c r="AA173" i="5"/>
  <c r="AA168" i="5"/>
  <c r="AA304" i="5"/>
  <c r="AA176" i="5"/>
  <c r="AA363" i="5"/>
  <c r="AA172" i="5"/>
  <c r="AA280" i="5"/>
  <c r="AA112" i="5"/>
  <c r="AA303" i="5"/>
  <c r="AA360" i="5"/>
  <c r="AA326" i="5"/>
  <c r="AA223" i="5"/>
  <c r="AA213" i="5"/>
  <c r="AA183" i="5"/>
  <c r="AA139" i="5"/>
  <c r="AA136" i="5"/>
  <c r="AA315" i="5"/>
  <c r="AA124" i="5"/>
  <c r="AA196" i="5"/>
  <c r="AA418" i="5"/>
  <c r="AA201" i="5"/>
  <c r="AA407" i="5"/>
  <c r="AA182" i="5"/>
  <c r="AA179" i="5"/>
  <c r="AA270" i="5"/>
  <c r="AA340" i="5"/>
  <c r="AA291" i="5"/>
  <c r="AA387" i="5"/>
  <c r="AA264" i="5"/>
  <c r="AA327" i="5"/>
  <c r="AA165" i="5"/>
  <c r="AA320" i="5"/>
  <c r="AA222" i="5"/>
  <c r="AA202" i="5"/>
  <c r="AA216" i="5"/>
  <c r="AA197" i="5"/>
  <c r="AA205" i="5"/>
  <c r="AA324" i="5"/>
  <c r="AA341" i="5"/>
  <c r="AA286" i="5"/>
  <c r="AA123" i="5"/>
  <c r="AA150" i="5"/>
  <c r="AA362" i="5"/>
  <c r="AA143" i="5"/>
  <c r="AA281" i="5"/>
  <c r="AA203" i="5"/>
  <c r="AA200" i="5"/>
  <c r="AA171" i="5"/>
  <c r="AA344" i="5"/>
  <c r="AA248" i="5"/>
  <c r="AA298" i="5"/>
  <c r="AA314" i="5"/>
  <c r="AA192" i="5"/>
  <c r="AA393" i="5"/>
  <c r="AA128" i="5"/>
  <c r="AA255" i="5"/>
  <c r="AA180" i="5"/>
  <c r="AA296" i="5"/>
  <c r="AA288" i="5"/>
  <c r="AA152" i="5"/>
  <c r="AA157" i="5"/>
  <c r="AA116" i="5"/>
  <c r="AA378" i="5"/>
  <c r="AA238" i="5"/>
  <c r="AA129" i="5"/>
  <c r="AA108" i="5"/>
  <c r="AA225" i="5"/>
  <c r="AA194" i="5"/>
  <c r="AA254" i="5"/>
  <c r="AA366" i="5"/>
  <c r="AA394" i="5"/>
  <c r="AA381" i="5"/>
  <c r="AA265" i="5"/>
  <c r="AA130" i="5"/>
  <c r="AA279" i="5"/>
  <c r="AA329" i="5"/>
  <c r="AA369" i="5"/>
  <c r="AA267" i="5"/>
  <c r="AA253" i="5"/>
  <c r="AA415" i="5"/>
  <c r="AA325" i="5"/>
  <c r="AA156" i="5"/>
  <c r="AA345" i="5"/>
  <c r="AA355" i="5"/>
  <c r="AA169" i="5"/>
  <c r="AA163" i="5"/>
  <c r="AA186" i="5"/>
  <c r="AA371" i="5"/>
  <c r="AA245" i="5"/>
  <c r="AA417" i="5"/>
  <c r="AA403" i="5"/>
  <c r="AA174" i="5"/>
  <c r="AA382" i="5"/>
  <c r="AA235" i="5"/>
  <c r="AA364" i="5"/>
  <c r="AA338" i="5"/>
  <c r="AA283" i="5"/>
  <c r="AA149" i="5"/>
  <c r="AA373" i="5"/>
  <c r="AA142" i="5"/>
  <c r="AA137" i="5"/>
  <c r="AA348" i="5"/>
  <c r="AA414" i="5"/>
  <c r="AA212" i="5"/>
  <c r="AA132" i="5"/>
  <c r="AA167" i="5"/>
  <c r="AA349" i="5"/>
  <c r="AA228" i="5"/>
  <c r="AA246" i="5"/>
  <c r="AA262" i="5"/>
  <c r="AA218" i="5"/>
  <c r="AA273" i="5"/>
  <c r="AA266" i="5"/>
  <c r="AA380" i="5"/>
  <c r="AA109" i="5"/>
  <c r="AA141" i="5"/>
  <c r="AA342" i="5"/>
  <c r="AA146" i="5"/>
  <c r="AA402" i="5"/>
  <c r="AA352" i="5"/>
  <c r="AA337" i="5"/>
  <c r="AA161" i="5"/>
  <c r="AA256" i="5"/>
  <c r="AA319" i="5"/>
  <c r="AA233" i="5"/>
  <c r="AA241" i="5"/>
  <c r="AA243" i="5"/>
  <c r="AA189" i="5"/>
  <c r="AA214" i="5"/>
  <c r="AA211" i="5"/>
  <c r="AA274" i="5"/>
  <c r="AA307" i="5"/>
  <c r="AA120" i="5"/>
  <c r="AA284" i="5"/>
  <c r="AA300" i="5"/>
  <c r="AA271" i="5"/>
  <c r="AA374" i="5"/>
  <c r="AA330" i="5"/>
  <c r="AA347" i="5"/>
  <c r="AA367" i="5"/>
  <c r="AA239" i="5"/>
  <c r="AA121" i="5"/>
  <c r="AA293" i="5"/>
  <c r="AA316" i="5"/>
  <c r="AA334" i="5"/>
  <c r="AA313" i="5"/>
  <c r="AA290" i="5"/>
  <c r="AA127" i="5"/>
  <c r="AA297" i="5"/>
  <c r="AA258" i="5"/>
  <c r="AA138" i="5"/>
  <c r="AA232" i="5"/>
  <c r="AA396" i="5"/>
  <c r="AA277" i="5"/>
  <c r="AA357" i="5"/>
  <c r="AA217" i="5"/>
  <c r="AA224" i="5"/>
  <c r="AA147" i="5"/>
  <c r="AA151" i="5"/>
  <c r="AA350" i="5"/>
  <c r="AA294" i="5"/>
  <c r="AA306" i="5"/>
  <c r="AA368" i="5"/>
  <c r="AA312" i="5"/>
  <c r="AA269" i="5"/>
  <c r="AA122" i="5"/>
  <c r="AA193" i="5"/>
  <c r="AA185" i="5"/>
  <c r="AA175" i="5"/>
  <c r="AA115" i="5"/>
  <c r="AA343" i="5"/>
  <c r="AA190" i="5"/>
  <c r="AA328" i="5"/>
  <c r="AA389" i="5"/>
  <c r="AA251" i="5"/>
  <c r="AA335" i="5"/>
  <c r="AA395" i="5"/>
  <c r="AA215" i="5"/>
  <c r="AA131" i="5"/>
  <c r="AA272" i="5"/>
  <c r="AA285" i="5"/>
  <c r="AA278" i="5"/>
  <c r="AA119" i="5"/>
  <c r="AA160" i="5"/>
  <c r="AA113" i="5"/>
  <c r="AA247" i="5"/>
  <c r="AA199" i="5"/>
  <c r="AA164" i="5"/>
  <c r="AA178" i="5"/>
  <c r="AA359" i="5"/>
  <c r="AA111" i="5"/>
  <c r="AA257" i="5"/>
  <c r="AA282" i="5"/>
  <c r="AA145" i="5"/>
  <c r="AA391" i="5"/>
  <c r="AA148" i="5"/>
  <c r="AA358" i="5"/>
  <c r="AA177" i="5"/>
  <c r="AA305" i="5"/>
  <c r="AA229" i="5"/>
  <c r="AA181" i="5"/>
  <c r="AA416" i="5"/>
  <c r="AA384" i="5"/>
  <c r="AA249" i="5"/>
  <c r="AA117" i="5"/>
  <c r="AA336" i="5"/>
  <c r="AA155" i="5"/>
  <c r="AA153" i="5"/>
  <c r="AA230" i="5"/>
  <c r="AA227" i="5"/>
  <c r="AA126" i="5"/>
  <c r="AA311" i="5"/>
  <c r="AA184" i="5"/>
  <c r="AA333" i="5"/>
  <c r="AA261" i="5"/>
  <c r="AA195" i="5"/>
  <c r="AA250" i="5"/>
  <c r="AA191" i="5"/>
  <c r="AA198" i="5"/>
  <c r="AA204" i="5"/>
  <c r="AA162" i="5"/>
  <c r="AA187" i="5"/>
  <c r="AA159" i="5"/>
  <c r="AA263" i="5"/>
  <c r="AA133" i="5"/>
  <c r="AA107" i="5"/>
  <c r="Z399" i="5"/>
  <c r="Z422" i="5" s="1"/>
  <c r="AC4" i="5" s="1"/>
  <c r="AA13" i="5"/>
  <c r="AA81" i="5"/>
  <c r="AA22" i="5"/>
  <c r="AA75" i="5"/>
  <c r="AA43" i="5"/>
  <c r="AA83" i="5"/>
  <c r="AA41" i="5"/>
  <c r="AA11" i="5"/>
  <c r="AA67" i="5"/>
  <c r="AA79" i="5"/>
  <c r="AA99" i="5"/>
  <c r="AA19" i="5"/>
  <c r="AA80" i="5"/>
  <c r="AA35" i="5"/>
  <c r="AA88" i="5"/>
  <c r="AA33" i="5"/>
  <c r="AA63" i="5"/>
  <c r="AA24" i="5"/>
  <c r="AA62" i="5"/>
  <c r="AA44" i="5"/>
  <c r="AA91" i="5"/>
  <c r="AA77" i="5"/>
  <c r="AA23" i="5"/>
  <c r="AA29" i="5"/>
  <c r="AA54" i="5"/>
  <c r="AA61" i="5"/>
  <c r="AA68" i="5"/>
  <c r="AA420" i="5"/>
  <c r="AA55" i="5"/>
  <c r="AA15" i="5"/>
  <c r="AA46" i="5"/>
  <c r="AA60" i="5"/>
  <c r="AA56" i="5"/>
  <c r="AA103" i="5"/>
  <c r="AA42" i="5"/>
  <c r="AA98" i="5"/>
  <c r="AA51" i="5"/>
  <c r="AA49" i="5"/>
  <c r="AA94" i="5"/>
  <c r="AA86" i="5"/>
  <c r="AA100" i="5"/>
  <c r="AA52" i="5"/>
  <c r="AA20" i="5"/>
  <c r="AA71" i="5"/>
  <c r="AA101" i="5"/>
  <c r="AA30" i="5"/>
  <c r="AA34" i="5"/>
  <c r="AA419" i="5"/>
  <c r="AA6" i="5"/>
  <c r="AA93" i="5"/>
  <c r="AA37" i="5"/>
  <c r="AA7" i="5"/>
  <c r="AA66" i="5"/>
  <c r="AA47" i="5"/>
  <c r="AA95" i="5"/>
  <c r="AA59" i="5"/>
  <c r="AA31" i="5"/>
  <c r="AA65" i="5"/>
  <c r="AA12" i="5"/>
  <c r="AA25" i="5"/>
  <c r="AA73" i="5"/>
  <c r="AA32" i="5"/>
  <c r="AA38" i="5"/>
  <c r="AA97" i="5"/>
  <c r="AA26" i="5"/>
  <c r="AA14" i="5"/>
  <c r="AA74" i="5"/>
  <c r="AA36" i="5"/>
  <c r="AA78" i="5"/>
  <c r="AA8" i="5"/>
  <c r="AA28" i="5"/>
  <c r="AA87" i="5"/>
  <c r="AA9" i="5"/>
  <c r="AA102" i="5"/>
  <c r="AA82" i="5"/>
  <c r="AA84" i="5"/>
  <c r="AA70" i="5"/>
  <c r="AA40" i="5"/>
  <c r="AA90" i="5"/>
  <c r="AA39" i="5"/>
  <c r="AA104" i="5"/>
  <c r="AA69" i="5"/>
  <c r="AA85" i="5"/>
  <c r="AA58" i="5"/>
  <c r="AA21" i="5"/>
  <c r="AA16" i="5"/>
  <c r="AA10" i="5"/>
  <c r="AA89" i="5"/>
  <c r="AA53" i="5"/>
  <c r="AA17" i="5"/>
  <c r="AA27" i="5"/>
  <c r="AA45" i="5"/>
  <c r="AA92" i="5"/>
  <c r="AA72" i="5"/>
  <c r="AA76" i="5"/>
  <c r="AA18" i="5"/>
  <c r="AA48" i="5"/>
  <c r="AA96" i="5"/>
  <c r="AA64" i="5"/>
  <c r="AA57" i="5"/>
  <c r="AA50" i="5"/>
  <c r="AC104" i="5" l="1"/>
  <c r="AC5" i="5"/>
  <c r="AC17" i="5"/>
  <c r="AE17" i="5" s="1"/>
  <c r="E20" i="8" s="1"/>
  <c r="AC377" i="12" l="1"/>
  <c r="H380" i="8" s="1"/>
  <c r="AC411" i="12"/>
  <c r="AC399" i="12"/>
  <c r="H8" i="8"/>
  <c r="AC352" i="5"/>
  <c r="AE352" i="5" s="1"/>
  <c r="E355" i="8" s="1"/>
  <c r="AC200" i="5"/>
  <c r="AE200" i="5" s="1"/>
  <c r="E203" i="8" s="1"/>
  <c r="AC335" i="5"/>
  <c r="AE335" i="5" s="1"/>
  <c r="E338" i="8" s="1"/>
  <c r="AC129" i="5"/>
  <c r="AE129" i="5" s="1"/>
  <c r="E132" i="8" s="1"/>
  <c r="AC92" i="5"/>
  <c r="AE92" i="5" s="1"/>
  <c r="E95" i="8" s="1"/>
  <c r="AC171" i="5"/>
  <c r="AE171" i="5" s="1"/>
  <c r="E174" i="8" s="1"/>
  <c r="AC253" i="5"/>
  <c r="AE253" i="5" s="1"/>
  <c r="E256" i="8" s="1"/>
  <c r="AC212" i="5"/>
  <c r="AE212" i="5" s="1"/>
  <c r="E215" i="8" s="1"/>
  <c r="AC386" i="5"/>
  <c r="AE386" i="5" s="1"/>
  <c r="E389" i="8" s="1"/>
  <c r="AC47" i="5"/>
  <c r="AE47" i="5" s="1"/>
  <c r="E50" i="8" s="1"/>
  <c r="AC88" i="5"/>
  <c r="AE88" i="5" s="1"/>
  <c r="E91" i="8" s="1"/>
  <c r="AC227" i="5"/>
  <c r="AE227" i="5" s="1"/>
  <c r="E230" i="8" s="1"/>
  <c r="AC315" i="5"/>
  <c r="AE315" i="5" s="1"/>
  <c r="E318" i="8" s="1"/>
  <c r="AC9" i="5"/>
  <c r="AE9" i="5" s="1"/>
  <c r="E12" i="8" s="1"/>
  <c r="AC254" i="5"/>
  <c r="AE254" i="5" s="1"/>
  <c r="E257" i="8" s="1"/>
  <c r="AC108" i="5"/>
  <c r="AE108" i="5" s="1"/>
  <c r="E111" i="8" s="1"/>
  <c r="AC408" i="5"/>
  <c r="AE408" i="5" s="1"/>
  <c r="E411" i="8" s="1"/>
  <c r="AC43" i="5"/>
  <c r="AE43" i="5" s="1"/>
  <c r="E46" i="8" s="1"/>
  <c r="AC296" i="5"/>
  <c r="AE296" i="5" s="1"/>
  <c r="E299" i="8" s="1"/>
  <c r="AC82" i="5"/>
  <c r="AE82" i="5" s="1"/>
  <c r="E85" i="8" s="1"/>
  <c r="AC368" i="5"/>
  <c r="AE368" i="5" s="1"/>
  <c r="E371" i="8" s="1"/>
  <c r="AC12" i="5"/>
  <c r="AE12" i="5" s="1"/>
  <c r="E15" i="8" s="1"/>
  <c r="AC81" i="5"/>
  <c r="AE81" i="5" s="1"/>
  <c r="E84" i="8" s="1"/>
  <c r="AC125" i="5"/>
  <c r="AE125" i="5" s="1"/>
  <c r="E128" i="8" s="1"/>
  <c r="AC78" i="5"/>
  <c r="AE78" i="5" s="1"/>
  <c r="E81" i="8" s="1"/>
  <c r="AC300" i="5"/>
  <c r="AE300" i="5" s="1"/>
  <c r="E303" i="8" s="1"/>
  <c r="AC63" i="5"/>
  <c r="AE63" i="5" s="1"/>
  <c r="E66" i="8" s="1"/>
  <c r="AC390" i="5"/>
  <c r="AE390" i="5" s="1"/>
  <c r="E393" i="8" s="1"/>
  <c r="AC264" i="5"/>
  <c r="AE264" i="5" s="1"/>
  <c r="E267" i="8" s="1"/>
  <c r="AC79" i="5"/>
  <c r="AE79" i="5" s="1"/>
  <c r="E82" i="8" s="1"/>
  <c r="AC219" i="5"/>
  <c r="AE219" i="5" s="1"/>
  <c r="E222" i="8" s="1"/>
  <c r="AC291" i="5"/>
  <c r="AE291" i="5" s="1"/>
  <c r="E294" i="8" s="1"/>
  <c r="AC256" i="5"/>
  <c r="AE256" i="5" s="1"/>
  <c r="E259" i="8" s="1"/>
  <c r="AC274" i="5"/>
  <c r="AE274" i="5" s="1"/>
  <c r="E277" i="8" s="1"/>
  <c r="AC177" i="5"/>
  <c r="AE177" i="5" s="1"/>
  <c r="E180" i="8" s="1"/>
  <c r="AC140" i="5"/>
  <c r="AE140" i="5" s="1"/>
  <c r="E143" i="8" s="1"/>
  <c r="AC278" i="5"/>
  <c r="AE278" i="5" s="1"/>
  <c r="E281" i="8" s="1"/>
  <c r="AC379" i="5"/>
  <c r="AE379" i="5" s="1"/>
  <c r="E382" i="8" s="1"/>
  <c r="AC412" i="5"/>
  <c r="AE412" i="5" s="1"/>
  <c r="E415" i="8" s="1"/>
  <c r="AC189" i="5"/>
  <c r="AE189" i="5" s="1"/>
  <c r="E192" i="8" s="1"/>
  <c r="AC230" i="5"/>
  <c r="AE230" i="5" s="1"/>
  <c r="E233" i="8" s="1"/>
  <c r="AC44" i="5"/>
  <c r="AE44" i="5" s="1"/>
  <c r="E47" i="8" s="1"/>
  <c r="AC201" i="5"/>
  <c r="AE201" i="5" s="1"/>
  <c r="E204" i="8" s="1"/>
  <c r="AC25" i="5"/>
  <c r="AE25" i="5" s="1"/>
  <c r="E28" i="8" s="1"/>
  <c r="AC23" i="5"/>
  <c r="AE23" i="5" s="1"/>
  <c r="E26" i="8" s="1"/>
  <c r="AC80" i="5"/>
  <c r="AE80" i="5" s="1"/>
  <c r="E83" i="8" s="1"/>
  <c r="AC241" i="5"/>
  <c r="AE241" i="5" s="1"/>
  <c r="E244" i="8" s="1"/>
  <c r="AC70" i="5"/>
  <c r="AE70" i="5" s="1"/>
  <c r="E73" i="8" s="1"/>
  <c r="AC169" i="5"/>
  <c r="AE169" i="5" s="1"/>
  <c r="E172" i="8" s="1"/>
  <c r="AC276" i="5"/>
  <c r="AE276" i="5" s="1"/>
  <c r="E279" i="8" s="1"/>
  <c r="AC255" i="5"/>
  <c r="AE255" i="5" s="1"/>
  <c r="E258" i="8" s="1"/>
  <c r="AC122" i="5"/>
  <c r="AE122" i="5" s="1"/>
  <c r="E125" i="8" s="1"/>
  <c r="AC267" i="5"/>
  <c r="AE267" i="5" s="1"/>
  <c r="E270" i="8" s="1"/>
  <c r="AC107" i="5"/>
  <c r="AE107" i="5" s="1"/>
  <c r="E110" i="8" s="1"/>
  <c r="AC381" i="5"/>
  <c r="AE381" i="5" s="1"/>
  <c r="E384" i="8" s="1"/>
  <c r="AC157" i="5"/>
  <c r="AE157" i="5" s="1"/>
  <c r="E160" i="8" s="1"/>
  <c r="AC377" i="5"/>
  <c r="AE377" i="5" s="1"/>
  <c r="E380" i="8" s="1"/>
  <c r="AC132" i="5"/>
  <c r="AE132" i="5" s="1"/>
  <c r="E135" i="8" s="1"/>
  <c r="AC180" i="5"/>
  <c r="AE180" i="5" s="1"/>
  <c r="E183" i="8" s="1"/>
  <c r="AC59" i="5"/>
  <c r="AE59" i="5" s="1"/>
  <c r="E62" i="8" s="1"/>
  <c r="AC235" i="5"/>
  <c r="AE235" i="5" s="1"/>
  <c r="E238" i="8" s="1"/>
  <c r="AC119" i="5"/>
  <c r="AE119" i="5" s="1"/>
  <c r="E122" i="8" s="1"/>
  <c r="AC57" i="5"/>
  <c r="AE57" i="5" s="1"/>
  <c r="E60" i="8" s="1"/>
  <c r="AC41" i="5"/>
  <c r="AE41" i="5" s="1"/>
  <c r="E44" i="8" s="1"/>
  <c r="AC197" i="5"/>
  <c r="AE197" i="5" s="1"/>
  <c r="E200" i="8" s="1"/>
  <c r="AC234" i="5"/>
  <c r="AE234" i="5" s="1"/>
  <c r="E237" i="8" s="1"/>
  <c r="AC337" i="5"/>
  <c r="AE337" i="5" s="1"/>
  <c r="E340" i="8" s="1"/>
  <c r="AC346" i="5"/>
  <c r="AE346" i="5" s="1"/>
  <c r="E349" i="8" s="1"/>
  <c r="AC173" i="5"/>
  <c r="AE173" i="5" s="1"/>
  <c r="E176" i="8" s="1"/>
  <c r="AC195" i="5"/>
  <c r="AE195" i="5" s="1"/>
  <c r="E198" i="8" s="1"/>
  <c r="AC152" i="5"/>
  <c r="AE152" i="5" s="1"/>
  <c r="E155" i="8" s="1"/>
  <c r="AC36" i="5"/>
  <c r="AE36" i="5" s="1"/>
  <c r="E39" i="8" s="1"/>
  <c r="AC314" i="5"/>
  <c r="AE314" i="5" s="1"/>
  <c r="E317" i="8" s="1"/>
  <c r="AC243" i="5"/>
  <c r="AE243" i="5" s="1"/>
  <c r="E246" i="8" s="1"/>
  <c r="AC365" i="5"/>
  <c r="AE365" i="5" s="1"/>
  <c r="E368" i="8" s="1"/>
  <c r="AC259" i="5"/>
  <c r="AE259" i="5" s="1"/>
  <c r="E262" i="8" s="1"/>
  <c r="AC330" i="5"/>
  <c r="AE330" i="5" s="1"/>
  <c r="E333" i="8" s="1"/>
  <c r="AC176" i="5"/>
  <c r="AE176" i="5" s="1"/>
  <c r="E179" i="8" s="1"/>
  <c r="AC414" i="5"/>
  <c r="AE414" i="5" s="1"/>
  <c r="E417" i="8" s="1"/>
  <c r="AC371" i="5"/>
  <c r="AE371" i="5" s="1"/>
  <c r="E374" i="8" s="1"/>
  <c r="AC394" i="5"/>
  <c r="AE394" i="5" s="1"/>
  <c r="E397" i="8" s="1"/>
  <c r="AC362" i="5"/>
  <c r="AE362" i="5" s="1"/>
  <c r="E365" i="8" s="1"/>
  <c r="AC135" i="5"/>
  <c r="AE135" i="5" s="1"/>
  <c r="E138" i="8" s="1"/>
  <c r="AC347" i="5"/>
  <c r="AE347" i="5" s="1"/>
  <c r="E350" i="8" s="1"/>
  <c r="AC39" i="5"/>
  <c r="AE39" i="5" s="1"/>
  <c r="E42" i="8" s="1"/>
  <c r="AC328" i="5"/>
  <c r="AE328" i="5" s="1"/>
  <c r="E331" i="8" s="1"/>
  <c r="AC402" i="5"/>
  <c r="AE402" i="5" s="1"/>
  <c r="E405" i="8" s="1"/>
  <c r="AC69" i="5"/>
  <c r="AE69" i="5" s="1"/>
  <c r="E72" i="8" s="1"/>
  <c r="AC167" i="5"/>
  <c r="AE167" i="5" s="1"/>
  <c r="E170" i="8" s="1"/>
  <c r="AC248" i="5"/>
  <c r="AE248" i="5" s="1"/>
  <c r="E251" i="8" s="1"/>
  <c r="AC359" i="5"/>
  <c r="AE359" i="5" s="1"/>
  <c r="E362" i="8" s="1"/>
  <c r="AC258" i="5"/>
  <c r="AE258" i="5" s="1"/>
  <c r="E261" i="8" s="1"/>
  <c r="AC54" i="5"/>
  <c r="AE54" i="5" s="1"/>
  <c r="E57" i="8" s="1"/>
  <c r="AC196" i="5"/>
  <c r="AE196" i="5" s="1"/>
  <c r="E199" i="8" s="1"/>
  <c r="AC269" i="5"/>
  <c r="AE269" i="5" s="1"/>
  <c r="E272" i="8" s="1"/>
  <c r="AC174" i="5"/>
  <c r="AE174" i="5" s="1"/>
  <c r="E177" i="8" s="1"/>
  <c r="AC34" i="5"/>
  <c r="AE34" i="5" s="1"/>
  <c r="E37" i="8" s="1"/>
  <c r="AC109" i="5"/>
  <c r="AE109" i="5" s="1"/>
  <c r="E112" i="8" s="1"/>
  <c r="AC268" i="5"/>
  <c r="AE268" i="5" s="1"/>
  <c r="E271" i="8" s="1"/>
  <c r="AC102" i="5"/>
  <c r="AE102" i="5" s="1"/>
  <c r="E105" i="8" s="1"/>
  <c r="AC306" i="5"/>
  <c r="AE306" i="5" s="1"/>
  <c r="E309" i="8" s="1"/>
  <c r="AC260" i="5"/>
  <c r="AE260" i="5" s="1"/>
  <c r="E263" i="8" s="1"/>
  <c r="AC247" i="5"/>
  <c r="AE247" i="5" s="1"/>
  <c r="E250" i="8" s="1"/>
  <c r="AC367" i="5"/>
  <c r="AE367" i="5" s="1"/>
  <c r="E370" i="8" s="1"/>
  <c r="AC40" i="5"/>
  <c r="AE40" i="5" s="1"/>
  <c r="E43" i="8" s="1"/>
  <c r="AC68" i="5"/>
  <c r="AE68" i="5" s="1"/>
  <c r="E71" i="8" s="1"/>
  <c r="AC343" i="5"/>
  <c r="AE343" i="5" s="1"/>
  <c r="E346" i="8" s="1"/>
  <c r="AC403" i="5"/>
  <c r="AE403" i="5" s="1"/>
  <c r="E406" i="8" s="1"/>
  <c r="AC214" i="5"/>
  <c r="AE214" i="5" s="1"/>
  <c r="E217" i="8" s="1"/>
  <c r="AC312" i="5"/>
  <c r="AE312" i="5" s="1"/>
  <c r="E315" i="8" s="1"/>
  <c r="AC153" i="5"/>
  <c r="AE153" i="5" s="1"/>
  <c r="E156" i="8" s="1"/>
  <c r="AC110" i="5"/>
  <c r="AE110" i="5" s="1"/>
  <c r="E113" i="8" s="1"/>
  <c r="AC231" i="5"/>
  <c r="AE231" i="5" s="1"/>
  <c r="E234" i="8" s="1"/>
  <c r="AC415" i="5"/>
  <c r="AE415" i="5" s="1"/>
  <c r="E418" i="8" s="1"/>
  <c r="AC20" i="5"/>
  <c r="AE20" i="5" s="1"/>
  <c r="E23" i="8" s="1"/>
  <c r="AC27" i="5"/>
  <c r="AE27" i="5" s="1"/>
  <c r="E30" i="8" s="1"/>
  <c r="AC65" i="5"/>
  <c r="AE65" i="5" s="1"/>
  <c r="E68" i="8" s="1"/>
  <c r="AC265" i="5"/>
  <c r="AE265" i="5" s="1"/>
  <c r="E268" i="8" s="1"/>
  <c r="AC98" i="5"/>
  <c r="AE98" i="5" s="1"/>
  <c r="E101" i="8" s="1"/>
  <c r="AC19" i="5"/>
  <c r="AE19" i="5" s="1"/>
  <c r="E22" i="8" s="1"/>
  <c r="AC100" i="5"/>
  <c r="AE100" i="5" s="1"/>
  <c r="E103" i="8" s="1"/>
  <c r="AC194" i="5"/>
  <c r="AE194" i="5" s="1"/>
  <c r="E197" i="8" s="1"/>
  <c r="AC411" i="5"/>
  <c r="AE411" i="5" s="1"/>
  <c r="E414" i="8" s="1"/>
  <c r="AC101" i="5"/>
  <c r="AE101" i="5" s="1"/>
  <c r="E104" i="8" s="1"/>
  <c r="AC62" i="5"/>
  <c r="AE62" i="5" s="1"/>
  <c r="E65" i="8" s="1"/>
  <c r="AC181" i="5"/>
  <c r="AE181" i="5" s="1"/>
  <c r="E184" i="8" s="1"/>
  <c r="AC400" i="5"/>
  <c r="AE400" i="5" s="1"/>
  <c r="E403" i="8" s="1"/>
  <c r="AC204" i="5"/>
  <c r="AE204" i="5" s="1"/>
  <c r="E207" i="8" s="1"/>
  <c r="AC16" i="5"/>
  <c r="AE16" i="5" s="1"/>
  <c r="E19" i="8" s="1"/>
  <c r="AC187" i="5"/>
  <c r="AE187" i="5" s="1"/>
  <c r="E190" i="8" s="1"/>
  <c r="AC342" i="5"/>
  <c r="AE342" i="5" s="1"/>
  <c r="E345" i="8" s="1"/>
  <c r="AC325" i="5"/>
  <c r="AE325" i="5" s="1"/>
  <c r="E328" i="8" s="1"/>
  <c r="AC299" i="5"/>
  <c r="AE299" i="5" s="1"/>
  <c r="E302" i="8" s="1"/>
  <c r="AC416" i="5"/>
  <c r="AE416" i="5" s="1"/>
  <c r="E419" i="8" s="1"/>
  <c r="AC418" i="5"/>
  <c r="AE418" i="5" s="1"/>
  <c r="E421" i="8" s="1"/>
  <c r="AC138" i="5"/>
  <c r="AE138" i="5" s="1"/>
  <c r="E141" i="8" s="1"/>
  <c r="AC288" i="5"/>
  <c r="AE288" i="5" s="1"/>
  <c r="E291" i="8" s="1"/>
  <c r="AC293" i="5"/>
  <c r="AE293" i="5" s="1"/>
  <c r="E296" i="8" s="1"/>
  <c r="AC307" i="5"/>
  <c r="AE307" i="5" s="1"/>
  <c r="E310" i="8" s="1"/>
  <c r="AC96" i="5"/>
  <c r="AE96" i="5" s="1"/>
  <c r="E99" i="8" s="1"/>
  <c r="AC290" i="5"/>
  <c r="AE290" i="5" s="1"/>
  <c r="E293" i="8" s="1"/>
  <c r="AC392" i="5"/>
  <c r="AE392" i="5" s="1"/>
  <c r="E395" i="8" s="1"/>
  <c r="AC114" i="5"/>
  <c r="AE114" i="5" s="1"/>
  <c r="E117" i="8" s="1"/>
  <c r="AC295" i="5"/>
  <c r="AE295" i="5" s="1"/>
  <c r="E298" i="8" s="1"/>
  <c r="AC53" i="5"/>
  <c r="AE53" i="5" s="1"/>
  <c r="E56" i="8" s="1"/>
  <c r="AC351" i="5"/>
  <c r="AE351" i="5" s="1"/>
  <c r="E354" i="8" s="1"/>
  <c r="AC280" i="5"/>
  <c r="AE280" i="5" s="1"/>
  <c r="E283" i="8" s="1"/>
  <c r="AC401" i="5"/>
  <c r="AE401" i="5" s="1"/>
  <c r="E404" i="8" s="1"/>
  <c r="AC317" i="5"/>
  <c r="AE317" i="5" s="1"/>
  <c r="E320" i="8" s="1"/>
  <c r="AC224" i="5"/>
  <c r="AE224" i="5" s="1"/>
  <c r="E227" i="8" s="1"/>
  <c r="AC83" i="5"/>
  <c r="AE83" i="5" s="1"/>
  <c r="E86" i="8" s="1"/>
  <c r="AC35" i="5"/>
  <c r="AE35" i="5" s="1"/>
  <c r="E38" i="8" s="1"/>
  <c r="AC8" i="5"/>
  <c r="AE8" i="5" s="1"/>
  <c r="E11" i="8" s="1"/>
  <c r="AC419" i="5"/>
  <c r="AE419" i="5" s="1"/>
  <c r="E422" i="8" s="1"/>
  <c r="AC355" i="5"/>
  <c r="AE355" i="5" s="1"/>
  <c r="E358" i="8" s="1"/>
  <c r="AC45" i="5"/>
  <c r="AE45" i="5" s="1"/>
  <c r="E48" i="8" s="1"/>
  <c r="AC142" i="5"/>
  <c r="AE142" i="5" s="1"/>
  <c r="E145" i="8" s="1"/>
  <c r="AC383" i="5"/>
  <c r="AE383" i="5" s="1"/>
  <c r="E386" i="8" s="1"/>
  <c r="AC118" i="5"/>
  <c r="AE118" i="5" s="1"/>
  <c r="E121" i="8" s="1"/>
  <c r="AC91" i="5"/>
  <c r="AE91" i="5" s="1"/>
  <c r="E94" i="8" s="1"/>
  <c r="AC339" i="5"/>
  <c r="AE339" i="5" s="1"/>
  <c r="E342" i="8" s="1"/>
  <c r="AC166" i="5"/>
  <c r="AE166" i="5" s="1"/>
  <c r="E169" i="8" s="1"/>
  <c r="AC193" i="5"/>
  <c r="AE193" i="5" s="1"/>
  <c r="E196" i="8" s="1"/>
  <c r="AC226" i="5"/>
  <c r="AE226" i="5" s="1"/>
  <c r="E229" i="8" s="1"/>
  <c r="AC257" i="5"/>
  <c r="AE257" i="5" s="1"/>
  <c r="E260" i="8" s="1"/>
  <c r="AC384" i="5"/>
  <c r="AE384" i="5" s="1"/>
  <c r="E387" i="8" s="1"/>
  <c r="AC48" i="5"/>
  <c r="AE48" i="5" s="1"/>
  <c r="E51" i="8" s="1"/>
  <c r="AC221" i="5"/>
  <c r="AE221" i="5" s="1"/>
  <c r="E224" i="8" s="1"/>
  <c r="AC159" i="5"/>
  <c r="AE159" i="5" s="1"/>
  <c r="E162" i="8" s="1"/>
  <c r="AC240" i="5"/>
  <c r="AE240" i="5" s="1"/>
  <c r="E243" i="8" s="1"/>
  <c r="AC184" i="5"/>
  <c r="AE184" i="5" s="1"/>
  <c r="E187" i="8" s="1"/>
  <c r="AC294" i="5"/>
  <c r="AE294" i="5" s="1"/>
  <c r="E297" i="8" s="1"/>
  <c r="AC26" i="5"/>
  <c r="AE26" i="5" s="1"/>
  <c r="E29" i="8" s="1"/>
  <c r="AC356" i="5"/>
  <c r="AE356" i="5" s="1"/>
  <c r="E359" i="8" s="1"/>
  <c r="AC249" i="5"/>
  <c r="AE249" i="5" s="1"/>
  <c r="E252" i="8" s="1"/>
  <c r="AC316" i="5"/>
  <c r="AE316" i="5" s="1"/>
  <c r="E319" i="8" s="1"/>
  <c r="AC66" i="5"/>
  <c r="AE66" i="5" s="1"/>
  <c r="E69" i="8" s="1"/>
  <c r="AC55" i="5"/>
  <c r="AE55" i="5" s="1"/>
  <c r="E58" i="8" s="1"/>
  <c r="AC246" i="5"/>
  <c r="AE246" i="5" s="1"/>
  <c r="E249" i="8" s="1"/>
  <c r="AC358" i="5"/>
  <c r="AE358" i="5" s="1"/>
  <c r="E361" i="8" s="1"/>
  <c r="AC85" i="5"/>
  <c r="AE85" i="5" s="1"/>
  <c r="E88" i="8" s="1"/>
  <c r="AC191" i="5"/>
  <c r="AE191" i="5" s="1"/>
  <c r="E194" i="8" s="1"/>
  <c r="AC286" i="5"/>
  <c r="AE286" i="5" s="1"/>
  <c r="E289" i="8" s="1"/>
  <c r="AC372" i="5"/>
  <c r="AE372" i="5" s="1"/>
  <c r="E375" i="8" s="1"/>
  <c r="AC136" i="5"/>
  <c r="AE136" i="5" s="1"/>
  <c r="E139" i="8" s="1"/>
  <c r="AC206" i="5"/>
  <c r="AE206" i="5" s="1"/>
  <c r="E209" i="8" s="1"/>
  <c r="AC396" i="5"/>
  <c r="AE396" i="5" s="1"/>
  <c r="E399" i="8" s="1"/>
  <c r="AC29" i="5"/>
  <c r="AE29" i="5" s="1"/>
  <c r="E32" i="8" s="1"/>
  <c r="AC11" i="5"/>
  <c r="AE11" i="5" s="1"/>
  <c r="E14" i="8" s="1"/>
  <c r="AC93" i="5"/>
  <c r="AE93" i="5" s="1"/>
  <c r="E96" i="8" s="1"/>
  <c r="AC116" i="5"/>
  <c r="AE116" i="5" s="1"/>
  <c r="E119" i="8" s="1"/>
  <c r="AC117" i="5"/>
  <c r="AE117" i="5" s="1"/>
  <c r="E120" i="8" s="1"/>
  <c r="AC318" i="5"/>
  <c r="AE318" i="5" s="1"/>
  <c r="E321" i="8" s="1"/>
  <c r="AC349" i="5"/>
  <c r="AE349" i="5" s="1"/>
  <c r="E352" i="8" s="1"/>
  <c r="AC393" i="5"/>
  <c r="AE393" i="5" s="1"/>
  <c r="E396" i="8" s="1"/>
  <c r="AC292" i="5"/>
  <c r="AE292" i="5" s="1"/>
  <c r="E295" i="8" s="1"/>
  <c r="AC42" i="5"/>
  <c r="AE42" i="5" s="1"/>
  <c r="E45" i="8" s="1"/>
  <c r="AE104" i="5"/>
  <c r="E107" i="8" s="1"/>
  <c r="AC345" i="5"/>
  <c r="AE345" i="5" s="1"/>
  <c r="E348" i="8" s="1"/>
  <c r="AC361" i="5"/>
  <c r="AE361" i="5" s="1"/>
  <c r="E364" i="8" s="1"/>
  <c r="AC289" i="5"/>
  <c r="AE289" i="5" s="1"/>
  <c r="E292" i="8" s="1"/>
  <c r="AC350" i="5"/>
  <c r="AE350" i="5" s="1"/>
  <c r="E353" i="8" s="1"/>
  <c r="AC149" i="5"/>
  <c r="AE149" i="5" s="1"/>
  <c r="E152" i="8" s="1"/>
  <c r="AC182" i="5"/>
  <c r="AE182" i="5" s="1"/>
  <c r="E185" i="8" s="1"/>
  <c r="AC94" i="5"/>
  <c r="AE94" i="5" s="1"/>
  <c r="E97" i="8" s="1"/>
  <c r="AC192" i="5"/>
  <c r="AE192" i="5" s="1"/>
  <c r="E195" i="8" s="1"/>
  <c r="AC131" i="5"/>
  <c r="AE131" i="5" s="1"/>
  <c r="E134" i="8" s="1"/>
  <c r="AC162" i="5"/>
  <c r="AE162" i="5" s="1"/>
  <c r="E165" i="8" s="1"/>
  <c r="AC60" i="5"/>
  <c r="AE60" i="5" s="1"/>
  <c r="E63" i="8" s="1"/>
  <c r="AC380" i="5"/>
  <c r="AE380" i="5" s="1"/>
  <c r="E383" i="8" s="1"/>
  <c r="AC73" i="5"/>
  <c r="AE73" i="5" s="1"/>
  <c r="E76" i="8" s="1"/>
  <c r="AC327" i="5"/>
  <c r="AE327" i="5" s="1"/>
  <c r="E330" i="8" s="1"/>
  <c r="AC49" i="5"/>
  <c r="AE49" i="5" s="1"/>
  <c r="E52" i="8" s="1"/>
  <c r="AC144" i="5"/>
  <c r="AE144" i="5" s="1"/>
  <c r="E147" i="8" s="1"/>
  <c r="AC363" i="5"/>
  <c r="AE363" i="5" s="1"/>
  <c r="E366" i="8" s="1"/>
  <c r="AC139" i="5"/>
  <c r="AE139" i="5" s="1"/>
  <c r="E142" i="8" s="1"/>
  <c r="AC382" i="5"/>
  <c r="AE382" i="5" s="1"/>
  <c r="E385" i="8" s="1"/>
  <c r="AC303" i="5"/>
  <c r="AE303" i="5" s="1"/>
  <c r="E306" i="8" s="1"/>
  <c r="AC287" i="5"/>
  <c r="AE287" i="5" s="1"/>
  <c r="E290" i="8" s="1"/>
  <c r="AC304" i="5"/>
  <c r="AE304" i="5" s="1"/>
  <c r="E307" i="8" s="1"/>
  <c r="AC133" i="5"/>
  <c r="AE133" i="5" s="1"/>
  <c r="E136" i="8" s="1"/>
  <c r="AC130" i="5"/>
  <c r="AE130" i="5" s="1"/>
  <c r="E133" i="8" s="1"/>
  <c r="AC123" i="5"/>
  <c r="AE123" i="5" s="1"/>
  <c r="E126" i="8" s="1"/>
  <c r="AC284" i="5"/>
  <c r="AE284" i="5" s="1"/>
  <c r="E287" i="8" s="1"/>
  <c r="AC223" i="5"/>
  <c r="AE223" i="5" s="1"/>
  <c r="E226" i="8" s="1"/>
  <c r="AC406" i="5"/>
  <c r="AE406" i="5" s="1"/>
  <c r="E409" i="8" s="1"/>
  <c r="AC245" i="5"/>
  <c r="AE245" i="5" s="1"/>
  <c r="E248" i="8" s="1"/>
  <c r="AC225" i="5"/>
  <c r="AE225" i="5" s="1"/>
  <c r="E228" i="8" s="1"/>
  <c r="AC308" i="5"/>
  <c r="AE308" i="5" s="1"/>
  <c r="E311" i="8" s="1"/>
  <c r="AC15" i="5"/>
  <c r="AE15" i="5" s="1"/>
  <c r="E18" i="8" s="1"/>
  <c r="AC311" i="5"/>
  <c r="AE311" i="5" s="1"/>
  <c r="E314" i="8" s="1"/>
  <c r="AE5" i="5"/>
  <c r="E8" i="8" s="1"/>
  <c r="AC364" i="5"/>
  <c r="AE364" i="5" s="1"/>
  <c r="E367" i="8" s="1"/>
  <c r="AC329" i="5"/>
  <c r="AE329" i="5" s="1"/>
  <c r="E332" i="8" s="1"/>
  <c r="AC319" i="5"/>
  <c r="AE319" i="5" s="1"/>
  <c r="E322" i="8" s="1"/>
  <c r="AC67" i="5"/>
  <c r="AE67" i="5" s="1"/>
  <c r="E70" i="8" s="1"/>
  <c r="AC373" i="5"/>
  <c r="AE373" i="5" s="1"/>
  <c r="E376" i="8" s="1"/>
  <c r="AC238" i="5"/>
  <c r="AE238" i="5" s="1"/>
  <c r="E241" i="8" s="1"/>
  <c r="AC218" i="5"/>
  <c r="AE218" i="5" s="1"/>
  <c r="E221" i="8" s="1"/>
  <c r="AC113" i="5"/>
  <c r="AE113" i="5" s="1"/>
  <c r="E116" i="8" s="1"/>
  <c r="AC71" i="5"/>
  <c r="AE71" i="5" s="1"/>
  <c r="E74" i="8" s="1"/>
  <c r="AC272" i="5"/>
  <c r="AE272" i="5" s="1"/>
  <c r="E275" i="8" s="1"/>
  <c r="AC151" i="5"/>
  <c r="AE151" i="5" s="1"/>
  <c r="E154" i="8" s="1"/>
  <c r="AC228" i="5"/>
  <c r="AE228" i="5" s="1"/>
  <c r="E231" i="8" s="1"/>
  <c r="AC90" i="5"/>
  <c r="AE90" i="5" s="1"/>
  <c r="E93" i="8" s="1"/>
  <c r="AC237" i="5"/>
  <c r="AE237" i="5" s="1"/>
  <c r="E240" i="8" s="1"/>
  <c r="AC323" i="5"/>
  <c r="AE323" i="5" s="1"/>
  <c r="E326" i="8" s="1"/>
  <c r="AC126" i="5"/>
  <c r="AE126" i="5" s="1"/>
  <c r="E129" i="8" s="1"/>
  <c r="AC341" i="5"/>
  <c r="AE341" i="5" s="1"/>
  <c r="E344" i="8" s="1"/>
  <c r="AC115" i="5"/>
  <c r="AE115" i="5" s="1"/>
  <c r="E118" i="8" s="1"/>
  <c r="AC178" i="5"/>
  <c r="AE178" i="5" s="1"/>
  <c r="E181" i="8" s="1"/>
  <c r="AC64" i="5"/>
  <c r="AE64" i="5" s="1"/>
  <c r="E67" i="8" s="1"/>
  <c r="AC84" i="5"/>
  <c r="AE84" i="5" s="1"/>
  <c r="E87" i="8" s="1"/>
  <c r="AC417" i="5"/>
  <c r="AE417" i="5" s="1"/>
  <c r="E420" i="8" s="1"/>
  <c r="AC74" i="5"/>
  <c r="AE74" i="5" s="1"/>
  <c r="E77" i="8" s="1"/>
  <c r="AC28" i="5"/>
  <c r="AE28" i="5" s="1"/>
  <c r="E31" i="8" s="1"/>
  <c r="AC369" i="5"/>
  <c r="AE369" i="5" s="1"/>
  <c r="E372" i="8" s="1"/>
  <c r="AC413" i="5"/>
  <c r="AE413" i="5" s="1"/>
  <c r="E416" i="8" s="1"/>
  <c r="AC266" i="5"/>
  <c r="AE266" i="5" s="1"/>
  <c r="E269" i="8" s="1"/>
  <c r="AC86" i="5"/>
  <c r="AE86" i="5" s="1"/>
  <c r="E89" i="8" s="1"/>
  <c r="AC56" i="5"/>
  <c r="AE56" i="5" s="1"/>
  <c r="E59" i="8" s="1"/>
  <c r="AC242" i="5"/>
  <c r="AE242" i="5" s="1"/>
  <c r="E245" i="8" s="1"/>
  <c r="AC217" i="5"/>
  <c r="AE217" i="5" s="1"/>
  <c r="E220" i="8" s="1"/>
  <c r="AC324" i="5"/>
  <c r="AE324" i="5" s="1"/>
  <c r="E327" i="8" s="1"/>
  <c r="AC232" i="5"/>
  <c r="AE232" i="5" s="1"/>
  <c r="E235" i="8" s="1"/>
  <c r="AC378" i="5"/>
  <c r="AE378" i="5" s="1"/>
  <c r="E381" i="8" s="1"/>
  <c r="AC124" i="5"/>
  <c r="AE124" i="5" s="1"/>
  <c r="E127" i="8" s="1"/>
  <c r="AC340" i="5"/>
  <c r="AE340" i="5" s="1"/>
  <c r="E343" i="8" s="1"/>
  <c r="AC50" i="5"/>
  <c r="AE50" i="5" s="1"/>
  <c r="E53" i="8" s="1"/>
  <c r="AC37" i="5"/>
  <c r="AE37" i="5" s="1"/>
  <c r="E40" i="8" s="1"/>
  <c r="AC31" i="5"/>
  <c r="AE31" i="5" s="1"/>
  <c r="E34" i="8" s="1"/>
  <c r="AC366" i="5"/>
  <c r="AE366" i="5" s="1"/>
  <c r="E369" i="8" s="1"/>
  <c r="AC61" i="5"/>
  <c r="AE61" i="5" s="1"/>
  <c r="E64" i="8" s="1"/>
  <c r="AC348" i="5"/>
  <c r="AE348" i="5" s="1"/>
  <c r="E351" i="8" s="1"/>
  <c r="AC279" i="5"/>
  <c r="AE279" i="5" s="1"/>
  <c r="E282" i="8" s="1"/>
  <c r="AC121" i="5"/>
  <c r="AE121" i="5" s="1"/>
  <c r="E124" i="8" s="1"/>
  <c r="AC216" i="5"/>
  <c r="AE216" i="5" s="1"/>
  <c r="E219" i="8" s="1"/>
  <c r="AC175" i="5"/>
  <c r="AE175" i="5" s="1"/>
  <c r="E178" i="8" s="1"/>
  <c r="AC75" i="5"/>
  <c r="AE75" i="5" s="1"/>
  <c r="E78" i="8" s="1"/>
  <c r="AC211" i="5"/>
  <c r="AE211" i="5" s="1"/>
  <c r="E214" i="8" s="1"/>
  <c r="AC389" i="5"/>
  <c r="AE389" i="5" s="1"/>
  <c r="E392" i="8" s="1"/>
  <c r="AC202" i="5"/>
  <c r="AE202" i="5" s="1"/>
  <c r="E205" i="8" s="1"/>
  <c r="AC120" i="5"/>
  <c r="AE120" i="5" s="1"/>
  <c r="E123" i="8" s="1"/>
  <c r="AC270" i="5"/>
  <c r="AE270" i="5" s="1"/>
  <c r="E273" i="8" s="1"/>
  <c r="AC38" i="5"/>
  <c r="AE38" i="5" s="1"/>
  <c r="E41" i="8" s="1"/>
  <c r="AC150" i="5"/>
  <c r="AE150" i="5" s="1"/>
  <c r="E153" i="8" s="1"/>
  <c r="AC336" i="5"/>
  <c r="AE336" i="5" s="1"/>
  <c r="E339" i="8" s="1"/>
  <c r="AC301" i="5"/>
  <c r="AE301" i="5" s="1"/>
  <c r="E304" i="8" s="1"/>
  <c r="AC147" i="5"/>
  <c r="AE147" i="5" s="1"/>
  <c r="E150" i="8" s="1"/>
  <c r="AC51" i="5"/>
  <c r="AE51" i="5" s="1"/>
  <c r="E54" i="8" s="1"/>
  <c r="AC263" i="5"/>
  <c r="AE263" i="5" s="1"/>
  <c r="E266" i="8" s="1"/>
  <c r="AC239" i="5"/>
  <c r="AE239" i="5" s="1"/>
  <c r="E242" i="8" s="1"/>
  <c r="AC99" i="5"/>
  <c r="AE99" i="5" s="1"/>
  <c r="E102" i="8" s="1"/>
  <c r="AC158" i="5"/>
  <c r="AE158" i="5" s="1"/>
  <c r="E161" i="8" s="1"/>
  <c r="AC30" i="5"/>
  <c r="AE30" i="5" s="1"/>
  <c r="E33" i="8" s="1"/>
  <c r="AC388" i="5"/>
  <c r="AE388" i="5" s="1"/>
  <c r="E391" i="8" s="1"/>
  <c r="AC89" i="5"/>
  <c r="AE89" i="5" s="1"/>
  <c r="E92" i="8" s="1"/>
  <c r="AC145" i="5"/>
  <c r="AE145" i="5" s="1"/>
  <c r="E148" i="8" s="1"/>
  <c r="AC333" i="5"/>
  <c r="AE333" i="5" s="1"/>
  <c r="E336" i="8" s="1"/>
  <c r="AC282" i="5"/>
  <c r="AE282" i="5" s="1"/>
  <c r="E285" i="8" s="1"/>
  <c r="AC154" i="5"/>
  <c r="AE154" i="5" s="1"/>
  <c r="E157" i="8" s="1"/>
  <c r="AC407" i="5"/>
  <c r="AE407" i="5" s="1"/>
  <c r="E410" i="8" s="1"/>
  <c r="AC14" i="5"/>
  <c r="AE14" i="5" s="1"/>
  <c r="E17" i="8" s="1"/>
  <c r="AC172" i="5"/>
  <c r="AE172" i="5" s="1"/>
  <c r="E175" i="8" s="1"/>
  <c r="AC168" i="5"/>
  <c r="AE168" i="5" s="1"/>
  <c r="E171" i="8" s="1"/>
  <c r="AC273" i="5"/>
  <c r="AE273" i="5" s="1"/>
  <c r="E276" i="8" s="1"/>
  <c r="AC399" i="5"/>
  <c r="AE399" i="5" s="1"/>
  <c r="AC24" i="5"/>
  <c r="AE24" i="5" s="1"/>
  <c r="E27" i="8" s="1"/>
  <c r="AC77" i="5"/>
  <c r="AE77" i="5" s="1"/>
  <c r="E80" i="8" s="1"/>
  <c r="AC215" i="5"/>
  <c r="AE215" i="5" s="1"/>
  <c r="E218" i="8" s="1"/>
  <c r="AC320" i="5"/>
  <c r="AE320" i="5" s="1"/>
  <c r="E323" i="8" s="1"/>
  <c r="AC32" i="5"/>
  <c r="AE32" i="5" s="1"/>
  <c r="E35" i="8" s="1"/>
  <c r="AC261" i="5"/>
  <c r="AE261" i="5" s="1"/>
  <c r="E264" i="8" s="1"/>
  <c r="AC13" i="5"/>
  <c r="AE13" i="5" s="1"/>
  <c r="E16" i="8" s="1"/>
  <c r="AC103" i="5"/>
  <c r="AE103" i="5" s="1"/>
  <c r="E106" i="8" s="1"/>
  <c r="AC344" i="5"/>
  <c r="AE344" i="5" s="1"/>
  <c r="E347" i="8" s="1"/>
  <c r="AC209" i="5"/>
  <c r="AE209" i="5" s="1"/>
  <c r="E212" i="8" s="1"/>
  <c r="AC370" i="5"/>
  <c r="AE370" i="5" s="1"/>
  <c r="E373" i="8" s="1"/>
  <c r="AC146" i="5"/>
  <c r="AE146" i="5" s="1"/>
  <c r="E149" i="8" s="1"/>
  <c r="AC10" i="5"/>
  <c r="AE10" i="5" s="1"/>
  <c r="E13" i="8" s="1"/>
  <c r="AC321" i="5"/>
  <c r="AE321" i="5" s="1"/>
  <c r="E324" i="8" s="1"/>
  <c r="AC213" i="5"/>
  <c r="AE213" i="5" s="1"/>
  <c r="E216" i="8" s="1"/>
  <c r="AC338" i="5"/>
  <c r="AE338" i="5" s="1"/>
  <c r="E341" i="8" s="1"/>
  <c r="AC156" i="5"/>
  <c r="AE156" i="5" s="1"/>
  <c r="E159" i="8" s="1"/>
  <c r="AC387" i="5"/>
  <c r="AE387" i="5" s="1"/>
  <c r="E390" i="8" s="1"/>
  <c r="AC395" i="5"/>
  <c r="AE395" i="5" s="1"/>
  <c r="E398" i="8" s="1"/>
  <c r="AC6" i="5"/>
  <c r="AE6" i="5" s="1"/>
  <c r="E9" i="8" s="1"/>
  <c r="AC405" i="5"/>
  <c r="AE405" i="5" s="1"/>
  <c r="E408" i="8" s="1"/>
  <c r="AC183" i="5"/>
  <c r="AE183" i="5" s="1"/>
  <c r="E186" i="8" s="1"/>
  <c r="AC233" i="5"/>
  <c r="AE233" i="5" s="1"/>
  <c r="E236" i="8" s="1"/>
  <c r="AC360" i="5"/>
  <c r="AE360" i="5" s="1"/>
  <c r="E363" i="8" s="1"/>
  <c r="AC250" i="5"/>
  <c r="AE250" i="5" s="1"/>
  <c r="E253" i="8" s="1"/>
  <c r="AC275" i="5"/>
  <c r="AE275" i="5" s="1"/>
  <c r="E278" i="8" s="1"/>
  <c r="AC229" i="5"/>
  <c r="AE229" i="5" s="1"/>
  <c r="E232" i="8" s="1"/>
  <c r="AC305" i="5"/>
  <c r="AE305" i="5" s="1"/>
  <c r="E308" i="8" s="1"/>
  <c r="AC18" i="5"/>
  <c r="AE18" i="5" s="1"/>
  <c r="E21" i="8" s="1"/>
  <c r="AC128" i="5"/>
  <c r="AE128" i="5" s="1"/>
  <c r="E131" i="8" s="1"/>
  <c r="AC262" i="5"/>
  <c r="AE262" i="5" s="1"/>
  <c r="E265" i="8" s="1"/>
  <c r="AC188" i="5"/>
  <c r="AE188" i="5" s="1"/>
  <c r="E191" i="8" s="1"/>
  <c r="AC298" i="5"/>
  <c r="AE298" i="5" s="1"/>
  <c r="E301" i="8" s="1"/>
  <c r="AC374" i="5"/>
  <c r="AE374" i="5" s="1"/>
  <c r="E377" i="8" s="1"/>
  <c r="AC220" i="5"/>
  <c r="AE220" i="5" s="1"/>
  <c r="E223" i="8" s="1"/>
  <c r="AC252" i="5"/>
  <c r="AE252" i="5" s="1"/>
  <c r="E255" i="8" s="1"/>
  <c r="AC313" i="5"/>
  <c r="AE313" i="5" s="1"/>
  <c r="E316" i="8" s="1"/>
  <c r="AC111" i="5"/>
  <c r="AE111" i="5" s="1"/>
  <c r="E114" i="8" s="1"/>
  <c r="AC198" i="5"/>
  <c r="AE198" i="5" s="1"/>
  <c r="E201" i="8" s="1"/>
  <c r="AC21" i="5"/>
  <c r="AE21" i="5" s="1"/>
  <c r="E24" i="8" s="1"/>
  <c r="AC357" i="5"/>
  <c r="AE357" i="5" s="1"/>
  <c r="E360" i="8" s="1"/>
  <c r="AC134" i="5"/>
  <c r="AE134" i="5" s="1"/>
  <c r="E137" i="8" s="1"/>
  <c r="AC236" i="5"/>
  <c r="AE236" i="5" s="1"/>
  <c r="E239" i="8" s="1"/>
  <c r="AC112" i="5"/>
  <c r="AE112" i="5" s="1"/>
  <c r="E115" i="8" s="1"/>
  <c r="AC161" i="5"/>
  <c r="AE161" i="5" s="1"/>
  <c r="E164" i="8" s="1"/>
  <c r="AC58" i="5"/>
  <c r="AE58" i="5" s="1"/>
  <c r="E61" i="8" s="1"/>
  <c r="AC170" i="5"/>
  <c r="AE170" i="5" s="1"/>
  <c r="E173" i="8" s="1"/>
  <c r="AC285" i="5"/>
  <c r="AE285" i="5" s="1"/>
  <c r="E288" i="8" s="1"/>
  <c r="AC420" i="5"/>
  <c r="AE420" i="5" s="1"/>
  <c r="E423" i="8" s="1"/>
  <c r="AC46" i="5"/>
  <c r="AE46" i="5" s="1"/>
  <c r="E49" i="8" s="1"/>
  <c r="AC95" i="5"/>
  <c r="AE95" i="5" s="1"/>
  <c r="E98" i="8" s="1"/>
  <c r="AC186" i="5"/>
  <c r="AE186" i="5" s="1"/>
  <c r="E189" i="8" s="1"/>
  <c r="AC277" i="5"/>
  <c r="AE277" i="5" s="1"/>
  <c r="E280" i="8" s="1"/>
  <c r="AC210" i="5"/>
  <c r="AE210" i="5" s="1"/>
  <c r="E213" i="8" s="1"/>
  <c r="AC271" i="5"/>
  <c r="AE271" i="5" s="1"/>
  <c r="E274" i="8" s="1"/>
  <c r="AC297" i="5"/>
  <c r="AE297" i="5" s="1"/>
  <c r="E300" i="8" s="1"/>
  <c r="AC33" i="5"/>
  <c r="AE33" i="5" s="1"/>
  <c r="E36" i="8" s="1"/>
  <c r="AC72" i="5"/>
  <c r="AE72" i="5" s="1"/>
  <c r="E75" i="8" s="1"/>
  <c r="AC76" i="5"/>
  <c r="AE76" i="5" s="1"/>
  <c r="E79" i="8" s="1"/>
  <c r="AC281" i="5"/>
  <c r="AE281" i="5" s="1"/>
  <c r="E284" i="8" s="1"/>
  <c r="AC404" i="5"/>
  <c r="AE404" i="5" s="1"/>
  <c r="E407" i="8" s="1"/>
  <c r="AC22" i="5"/>
  <c r="AE22" i="5" s="1"/>
  <c r="E25" i="8" s="1"/>
  <c r="AC205" i="5"/>
  <c r="AE205" i="5" s="1"/>
  <c r="E208" i="8" s="1"/>
  <c r="AC322" i="5"/>
  <c r="AE322" i="5" s="1"/>
  <c r="E325" i="8" s="1"/>
  <c r="AC385" i="5"/>
  <c r="AE385" i="5" s="1"/>
  <c r="E388" i="8" s="1"/>
  <c r="AC326" i="5"/>
  <c r="AE326" i="5" s="1"/>
  <c r="E329" i="8" s="1"/>
  <c r="AC283" i="5"/>
  <c r="AE283" i="5" s="1"/>
  <c r="E286" i="8" s="1"/>
  <c r="AC52" i="5"/>
  <c r="AE52" i="5" s="1"/>
  <c r="E55" i="8" s="1"/>
  <c r="AC97" i="5"/>
  <c r="AE97" i="5" s="1"/>
  <c r="E100" i="8" s="1"/>
  <c r="AC141" i="5"/>
  <c r="AE141" i="5" s="1"/>
  <c r="E144" i="8" s="1"/>
  <c r="AC199" i="5"/>
  <c r="AE199" i="5" s="1"/>
  <c r="E202" i="8" s="1"/>
  <c r="AC148" i="5"/>
  <c r="AE148" i="5" s="1"/>
  <c r="E151" i="8" s="1"/>
  <c r="AC127" i="5"/>
  <c r="AE127" i="5" s="1"/>
  <c r="E130" i="8" s="1"/>
  <c r="AC334" i="5"/>
  <c r="AE334" i="5" s="1"/>
  <c r="E337" i="8" s="1"/>
  <c r="AC163" i="5"/>
  <c r="AE163" i="5" s="1"/>
  <c r="E166" i="8" s="1"/>
  <c r="AC179" i="5"/>
  <c r="AE179" i="5" s="1"/>
  <c r="E182" i="8" s="1"/>
  <c r="AC143" i="5"/>
  <c r="AE143" i="5" s="1"/>
  <c r="E146" i="8" s="1"/>
  <c r="AC87" i="5"/>
  <c r="AE87" i="5" s="1"/>
  <c r="E90" i="8" s="1"/>
  <c r="AC244" i="5"/>
  <c r="AE244" i="5" s="1"/>
  <c r="E247" i="8" s="1"/>
  <c r="AC203" i="5"/>
  <c r="AE203" i="5" s="1"/>
  <c r="E206" i="8" s="1"/>
  <c r="AC155" i="5"/>
  <c r="AE155" i="5" s="1"/>
  <c r="E158" i="8" s="1"/>
  <c r="AC190" i="5"/>
  <c r="AE190" i="5" s="1"/>
  <c r="E193" i="8" s="1"/>
  <c r="AC164" i="5"/>
  <c r="AE164" i="5" s="1"/>
  <c r="E167" i="8" s="1"/>
  <c r="AC137" i="5"/>
  <c r="AE137" i="5" s="1"/>
  <c r="E140" i="8" s="1"/>
  <c r="AC222" i="5"/>
  <c r="AE222" i="5" s="1"/>
  <c r="E225" i="8" s="1"/>
  <c r="AC185" i="5"/>
  <c r="AE185" i="5" s="1"/>
  <c r="E188" i="8" s="1"/>
  <c r="AC165" i="5"/>
  <c r="AE165" i="5" s="1"/>
  <c r="E168" i="8" s="1"/>
  <c r="AC391" i="5"/>
  <c r="AE391" i="5" s="1"/>
  <c r="E394" i="8" s="1"/>
  <c r="AC160" i="5"/>
  <c r="AE160" i="5" s="1"/>
  <c r="E163" i="8" s="1"/>
  <c r="AC251" i="5"/>
  <c r="AE251" i="5" s="1"/>
  <c r="E254" i="8" s="1"/>
  <c r="AC302" i="5"/>
  <c r="AE302" i="5" s="1"/>
  <c r="E305" i="8" s="1"/>
  <c r="AC7" i="5"/>
  <c r="AE7" i="5" s="1"/>
  <c r="E10" i="8" s="1"/>
  <c r="H355" i="8" l="1"/>
  <c r="H333" i="8"/>
  <c r="AE411" i="12"/>
  <c r="H421" i="8"/>
  <c r="H415" i="8"/>
  <c r="H414" i="8"/>
  <c r="H422" i="8"/>
  <c r="H423" i="8"/>
  <c r="H419" i="8"/>
  <c r="H417" i="8"/>
  <c r="H420" i="8"/>
  <c r="H416" i="8"/>
  <c r="H418" i="8"/>
  <c r="H409" i="8"/>
  <c r="H410" i="8"/>
  <c r="H411" i="8"/>
  <c r="H408" i="8"/>
  <c r="H407" i="8"/>
  <c r="AE377" i="12"/>
  <c r="H385" i="8"/>
  <c r="H396" i="8"/>
  <c r="H398" i="8"/>
  <c r="H392" i="8"/>
  <c r="H384" i="8"/>
  <c r="H391" i="8"/>
  <c r="H397" i="8"/>
  <c r="H386" i="8"/>
  <c r="H381" i="8"/>
  <c r="H393" i="8"/>
  <c r="H390" i="8"/>
  <c r="H389" i="8"/>
  <c r="H387" i="8"/>
  <c r="H383" i="8"/>
  <c r="H394" i="8"/>
  <c r="H382" i="8"/>
  <c r="H388" i="8"/>
  <c r="H399" i="8"/>
  <c r="H395" i="8"/>
  <c r="H370" i="8"/>
  <c r="H367" i="8"/>
  <c r="H371" i="8"/>
  <c r="H364" i="8"/>
  <c r="H362" i="8"/>
  <c r="H359" i="8"/>
  <c r="H363" i="8"/>
  <c r="H368" i="8"/>
  <c r="H375" i="8"/>
  <c r="H369" i="8"/>
  <c r="H374" i="8"/>
  <c r="H373" i="8"/>
  <c r="H361" i="8"/>
  <c r="H366" i="8"/>
  <c r="H365" i="8"/>
  <c r="H376" i="8"/>
  <c r="H372" i="8"/>
  <c r="H360" i="8"/>
  <c r="H351" i="8"/>
  <c r="H344" i="8"/>
  <c r="H337" i="8"/>
  <c r="H348" i="8"/>
  <c r="H352" i="8"/>
  <c r="H350" i="8"/>
  <c r="H340" i="8"/>
  <c r="H347" i="8"/>
  <c r="H346" i="8"/>
  <c r="H343" i="8"/>
  <c r="H339" i="8"/>
  <c r="H354" i="8"/>
  <c r="H345" i="8"/>
  <c r="H353" i="8"/>
  <c r="H342" i="8"/>
  <c r="H338" i="8"/>
  <c r="H349" i="8"/>
  <c r="H341" i="8"/>
  <c r="H332" i="8"/>
  <c r="H327" i="8"/>
  <c r="H326" i="8"/>
  <c r="H324" i="8"/>
  <c r="H331" i="8"/>
  <c r="H325" i="8"/>
  <c r="H323" i="8"/>
  <c r="H330" i="8"/>
  <c r="H322" i="8"/>
  <c r="H329" i="8"/>
  <c r="H328" i="8"/>
  <c r="H306" i="8"/>
  <c r="H242" i="8"/>
  <c r="H269" i="8"/>
  <c r="H249" i="8"/>
  <c r="H272" i="8"/>
  <c r="H295" i="8"/>
  <c r="H231" i="8"/>
  <c r="H270" i="8"/>
  <c r="H285" i="8"/>
  <c r="H284" i="8"/>
  <c r="H220" i="8"/>
  <c r="H251" i="8"/>
  <c r="H221" i="8"/>
  <c r="H276" i="8"/>
  <c r="H243" i="8"/>
  <c r="H230" i="8"/>
  <c r="H275" i="8"/>
  <c r="H296" i="8"/>
  <c r="H222" i="8"/>
  <c r="H253" i="8"/>
  <c r="H224" i="8"/>
  <c r="H278" i="8"/>
  <c r="H237" i="8"/>
  <c r="H298" i="8"/>
  <c r="H234" i="8"/>
  <c r="H305" i="8"/>
  <c r="H241" i="8"/>
  <c r="H264" i="8"/>
  <c r="H287" i="8"/>
  <c r="H223" i="8"/>
  <c r="H262" i="8"/>
  <c r="H277" i="8"/>
  <c r="H307" i="8"/>
  <c r="H290" i="8"/>
  <c r="H226" i="8"/>
  <c r="H297" i="8"/>
  <c r="H233" i="8"/>
  <c r="H248" i="8"/>
  <c r="H279" i="8"/>
  <c r="H215" i="8"/>
  <c r="H254" i="8"/>
  <c r="H261" i="8"/>
  <c r="H268" i="8"/>
  <c r="H299" i="8"/>
  <c r="H235" i="8"/>
  <c r="H244" i="8"/>
  <c r="H240" i="8"/>
  <c r="H247" i="8"/>
  <c r="H267" i="8"/>
  <c r="H257" i="8"/>
  <c r="H309" i="8"/>
  <c r="H282" i="8"/>
  <c r="H218" i="8"/>
  <c r="H289" i="8"/>
  <c r="H225" i="8"/>
  <c r="H232" i="8"/>
  <c r="H271" i="8"/>
  <c r="H310" i="8"/>
  <c r="H246" i="8"/>
  <c r="H245" i="8"/>
  <c r="H260" i="8"/>
  <c r="H291" i="8"/>
  <c r="H227" i="8"/>
  <c r="H239" i="8"/>
  <c r="H259" i="8"/>
  <c r="H274" i="8"/>
  <c r="H280" i="8"/>
  <c r="H281" i="8"/>
  <c r="H217" i="8"/>
  <c r="H216" i="8"/>
  <c r="H263" i="8"/>
  <c r="H302" i="8"/>
  <c r="H238" i="8"/>
  <c r="H229" i="8"/>
  <c r="H252" i="8"/>
  <c r="H283" i="8"/>
  <c r="H219" i="8"/>
  <c r="H294" i="8"/>
  <c r="H301" i="8"/>
  <c r="H311" i="8"/>
  <c r="H286" i="8"/>
  <c r="H236" i="8"/>
  <c r="H250" i="8"/>
  <c r="H303" i="8"/>
  <c r="H292" i="8"/>
  <c r="H266" i="8"/>
  <c r="H256" i="8"/>
  <c r="H273" i="8"/>
  <c r="H304" i="8"/>
  <c r="H293" i="8"/>
  <c r="H255" i="8"/>
  <c r="H308" i="8"/>
  <c r="H265" i="8"/>
  <c r="H300" i="8"/>
  <c r="H288" i="8"/>
  <c r="H228" i="8"/>
  <c r="H258" i="8"/>
  <c r="H205" i="8"/>
  <c r="H141" i="8"/>
  <c r="H164" i="8"/>
  <c r="H203" i="8"/>
  <c r="H139" i="8"/>
  <c r="H162" i="8"/>
  <c r="H146" i="8"/>
  <c r="H161" i="8"/>
  <c r="H200" i="8"/>
  <c r="H136" i="8"/>
  <c r="H183" i="8"/>
  <c r="H119" i="8"/>
  <c r="H175" i="8"/>
  <c r="H149" i="8"/>
  <c r="H170" i="8"/>
  <c r="H208" i="8"/>
  <c r="H197" i="8"/>
  <c r="H133" i="8"/>
  <c r="H156" i="8"/>
  <c r="H195" i="8"/>
  <c r="H131" i="8"/>
  <c r="H154" i="8"/>
  <c r="H190" i="8"/>
  <c r="H153" i="8"/>
  <c r="H192" i="8"/>
  <c r="H128" i="8"/>
  <c r="H206" i="8"/>
  <c r="H189" i="8"/>
  <c r="H125" i="8"/>
  <c r="H148" i="8"/>
  <c r="H187" i="8"/>
  <c r="H123" i="8"/>
  <c r="H138" i="8"/>
  <c r="H209" i="8"/>
  <c r="H145" i="8"/>
  <c r="H184" i="8"/>
  <c r="H120" i="8"/>
  <c r="H167" i="8"/>
  <c r="H182" i="8"/>
  <c r="H204" i="8"/>
  <c r="H179" i="8"/>
  <c r="H201" i="8"/>
  <c r="H137" i="8"/>
  <c r="H176" i="8"/>
  <c r="H159" i="8"/>
  <c r="H166" i="8"/>
  <c r="H151" i="8"/>
  <c r="H142" i="8"/>
  <c r="H165" i="8"/>
  <c r="H163" i="8"/>
  <c r="H186" i="8"/>
  <c r="H185" i="8"/>
  <c r="H160" i="8"/>
  <c r="H143" i="8"/>
  <c r="H180" i="8"/>
  <c r="H178" i="8"/>
  <c r="H177" i="8"/>
  <c r="H152" i="8"/>
  <c r="H135" i="8"/>
  <c r="H172" i="8"/>
  <c r="H191" i="8"/>
  <c r="H181" i="8"/>
  <c r="H140" i="8"/>
  <c r="H115" i="8"/>
  <c r="H130" i="8"/>
  <c r="H198" i="8"/>
  <c r="H124" i="8"/>
  <c r="H121" i="8"/>
  <c r="H118" i="8"/>
  <c r="H116" i="8"/>
  <c r="H126" i="8"/>
  <c r="H199" i="8"/>
  <c r="H147" i="8"/>
  <c r="H169" i="8"/>
  <c r="H127" i="8"/>
  <c r="H173" i="8"/>
  <c r="H196" i="8"/>
  <c r="H132" i="8"/>
  <c r="H171" i="8"/>
  <c r="H194" i="8"/>
  <c r="H122" i="8"/>
  <c r="H193" i="8"/>
  <c r="H129" i="8"/>
  <c r="H168" i="8"/>
  <c r="H150" i="8"/>
  <c r="H188" i="8"/>
  <c r="H158" i="8"/>
  <c r="H207" i="8"/>
  <c r="H157" i="8"/>
  <c r="H155" i="8"/>
  <c r="H134" i="8"/>
  <c r="H117" i="8"/>
  <c r="H174" i="8"/>
  <c r="H202" i="8"/>
  <c r="H144" i="8"/>
  <c r="H102" i="8"/>
  <c r="H38" i="8"/>
  <c r="H77" i="8"/>
  <c r="H68" i="8"/>
  <c r="H83" i="8"/>
  <c r="H98" i="8"/>
  <c r="H49" i="8"/>
  <c r="H106" i="8"/>
  <c r="H81" i="8"/>
  <c r="H88" i="8"/>
  <c r="H24" i="8"/>
  <c r="H21" i="8"/>
  <c r="H94" i="8"/>
  <c r="H30" i="8"/>
  <c r="H61" i="8"/>
  <c r="H60" i="8"/>
  <c r="H75" i="8"/>
  <c r="H82" i="8"/>
  <c r="H25" i="8"/>
  <c r="H90" i="8"/>
  <c r="H73" i="8"/>
  <c r="H80" i="8"/>
  <c r="H95" i="8"/>
  <c r="H96" i="8"/>
  <c r="H86" i="8"/>
  <c r="H22" i="8"/>
  <c r="H53" i="8"/>
  <c r="H52" i="8"/>
  <c r="H67" i="8"/>
  <c r="H66" i="8"/>
  <c r="H103" i="8"/>
  <c r="H74" i="8"/>
  <c r="H57" i="8"/>
  <c r="H72" i="8"/>
  <c r="H79" i="8"/>
  <c r="H41" i="8"/>
  <c r="H63" i="8"/>
  <c r="H39" i="8"/>
  <c r="H78" i="8"/>
  <c r="H69" i="8"/>
  <c r="H29" i="8"/>
  <c r="H44" i="8"/>
  <c r="H59" i="8"/>
  <c r="H58" i="8"/>
  <c r="H87" i="8"/>
  <c r="H50" i="8"/>
  <c r="H64" i="8"/>
  <c r="H89" i="8"/>
  <c r="H70" i="8"/>
  <c r="H37" i="8"/>
  <c r="H100" i="8"/>
  <c r="H36" i="8"/>
  <c r="H51" i="8"/>
  <c r="H42" i="8"/>
  <c r="H71" i="8"/>
  <c r="H33" i="8"/>
  <c r="H55" i="8"/>
  <c r="H56" i="8"/>
  <c r="H23" i="8"/>
  <c r="H28" i="8"/>
  <c r="H62" i="8"/>
  <c r="H101" i="8"/>
  <c r="H92" i="8"/>
  <c r="H107" i="8"/>
  <c r="H43" i="8"/>
  <c r="H34" i="8"/>
  <c r="H47" i="8"/>
  <c r="H105" i="8"/>
  <c r="H48" i="8"/>
  <c r="H54" i="8"/>
  <c r="H93" i="8"/>
  <c r="H84" i="8"/>
  <c r="H99" i="8"/>
  <c r="H35" i="8"/>
  <c r="H26" i="8"/>
  <c r="H31" i="8"/>
  <c r="H97" i="8"/>
  <c r="H104" i="8"/>
  <c r="H40" i="8"/>
  <c r="H45" i="8"/>
  <c r="H46" i="8"/>
  <c r="H85" i="8"/>
  <c r="H76" i="8"/>
  <c r="H91" i="8"/>
  <c r="H27" i="8"/>
  <c r="H65" i="8"/>
  <c r="H20" i="8"/>
  <c r="H32" i="8"/>
  <c r="H319" i="8"/>
  <c r="H317" i="8"/>
  <c r="H11" i="8"/>
  <c r="H213" i="8"/>
  <c r="AE5" i="12"/>
  <c r="H17" i="8"/>
  <c r="H14" i="8"/>
  <c r="H110" i="8"/>
  <c r="H316" i="8"/>
  <c r="H318" i="8"/>
  <c r="H212" i="8"/>
  <c r="H111" i="8"/>
  <c r="H336" i="8"/>
  <c r="H112" i="8"/>
  <c r="H13" i="8"/>
  <c r="H19" i="8"/>
  <c r="H16" i="8"/>
  <c r="H12" i="8"/>
  <c r="H358" i="8"/>
  <c r="H10" i="8"/>
  <c r="H214" i="8"/>
  <c r="H114" i="8"/>
  <c r="H315" i="8"/>
  <c r="H314" i="8"/>
  <c r="H113" i="8"/>
  <c r="H18" i="8"/>
  <c r="H320" i="8"/>
  <c r="H15" i="8"/>
  <c r="H321" i="8"/>
  <c r="H9" i="8"/>
  <c r="H406" i="8"/>
  <c r="H402" i="8"/>
  <c r="H405" i="8"/>
  <c r="AE399" i="12"/>
  <c r="H404" i="8"/>
  <c r="H403" i="8"/>
  <c r="E357" i="8"/>
  <c r="E379" i="8"/>
  <c r="E7" i="8"/>
  <c r="E402" i="8"/>
  <c r="E425" i="8" s="1"/>
  <c r="AE422" i="5"/>
  <c r="E413" i="8"/>
  <c r="E335" i="8"/>
  <c r="E211" i="8"/>
  <c r="E313" i="8"/>
  <c r="E109" i="8"/>
  <c r="H7" i="8" l="1"/>
  <c r="AE422" i="12"/>
  <c r="H413" i="8"/>
  <c r="I413" i="8" s="1"/>
  <c r="H379" i="8"/>
  <c r="I379" i="8" s="1"/>
  <c r="H357" i="8"/>
  <c r="H335" i="8"/>
  <c r="H313" i="8"/>
  <c r="H109" i="8"/>
  <c r="H425" i="8"/>
  <c r="H211" i="8"/>
  <c r="H401" i="8"/>
  <c r="I401" i="8" s="1"/>
  <c r="E401" i="8"/>
  <c r="I7"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<sst xmlns="http://schemas.openxmlformats.org/spreadsheetml/2006/main" count="1277" uniqueCount="305">
  <si>
    <t>DATI BOLLETTA</t>
  </si>
  <si>
    <t>BACINO TARIFFARIO</t>
  </si>
  <si>
    <t>Bolletta 1</t>
  </si>
  <si>
    <t>mc</t>
  </si>
  <si>
    <t>Bolletta 2</t>
  </si>
  <si>
    <t>Bolletta 3</t>
  </si>
  <si>
    <t>n.</t>
  </si>
  <si>
    <t>Data iniziale</t>
  </si>
  <si>
    <t>gg/mm/aaaa</t>
  </si>
  <si>
    <t>Data finale</t>
  </si>
  <si>
    <t>Acquedotto</t>
  </si>
  <si>
    <t>Fognatura</t>
  </si>
  <si>
    <t>Depurazione</t>
  </si>
  <si>
    <t xml:space="preserve">NOTE BACINO TARIFFARIO </t>
  </si>
  <si>
    <t>NOTE</t>
  </si>
  <si>
    <t xml:space="preserve">ATO </t>
  </si>
  <si>
    <t xml:space="preserve">COMUNE </t>
  </si>
  <si>
    <t>TIPOLOGIE DI SOTTO-UTENZA</t>
  </si>
  <si>
    <t>USO DOMESTICO RESIDENTE</t>
  </si>
  <si>
    <t>N. unità con 1 abitante residente</t>
  </si>
  <si>
    <t>Se non presente indicare 0</t>
  </si>
  <si>
    <t>N. unità con 2 abitanti residenti</t>
  </si>
  <si>
    <t>N. unità con 3 abitanti residenti</t>
  </si>
  <si>
    <t>N. unità con 4 abitanti residenti</t>
  </si>
  <si>
    <t>N. unità con 5 abitanti residenti</t>
  </si>
  <si>
    <t>N. unità con 6 abitanti residenti</t>
  </si>
  <si>
    <t>USO DOMESTICO NON RESIDENTE</t>
  </si>
  <si>
    <t>USO NON DOMESTICO COMMERCIALE E ARTIGIANALE</t>
  </si>
  <si>
    <t>Uso domestico residente_Verifica compilazione campi consumo</t>
  </si>
  <si>
    <t>Uso non domestico commerciale e artigianale_Verifica compilazione campi consumo</t>
  </si>
  <si>
    <t>Unità con 1 abitante residente</t>
  </si>
  <si>
    <t>A</t>
  </si>
  <si>
    <t>B</t>
  </si>
  <si>
    <t>C</t>
  </si>
  <si>
    <t>D</t>
  </si>
  <si>
    <t>E</t>
  </si>
  <si>
    <t>F</t>
  </si>
  <si>
    <t>G</t>
  </si>
  <si>
    <t>H</t>
  </si>
  <si>
    <t>I</t>
  </si>
  <si>
    <t>L</t>
  </si>
  <si>
    <t>M</t>
  </si>
  <si>
    <t>N</t>
  </si>
  <si>
    <t>O</t>
  </si>
  <si>
    <t>P</t>
  </si>
  <si>
    <t>Q</t>
  </si>
  <si>
    <t>R</t>
  </si>
  <si>
    <t>S</t>
  </si>
  <si>
    <t>T</t>
  </si>
  <si>
    <t>U</t>
  </si>
  <si>
    <t>V</t>
  </si>
  <si>
    <t>Check</t>
  </si>
  <si>
    <t>Unità con 2 abitanti residenti</t>
  </si>
  <si>
    <t>Unità con 3 abitanti residenti</t>
  </si>
  <si>
    <t>Unità con 4 abitanti residenti</t>
  </si>
  <si>
    <t>Unità con 5 abitanti residenti</t>
  </si>
  <si>
    <t>Unità con 6 abitanti residenti</t>
  </si>
  <si>
    <t xml:space="preserve">ALTRI USI GENERICI </t>
  </si>
  <si>
    <t>Altri usi generici _Verifica compilazione campi consumo</t>
  </si>
  <si>
    <t>Uso domestico residente_Verifica numero unità</t>
  </si>
  <si>
    <t>Uso domestico non residente_Verifica numero unità</t>
  </si>
  <si>
    <t>Uso non domestico commerciale e artigianale_Verifica numero unità</t>
  </si>
  <si>
    <t>Altri usi generici _Verifica numero unità</t>
  </si>
  <si>
    <t>ARTICOLAZIONE TARIFFARIA</t>
  </si>
  <si>
    <t>da mc/anno</t>
  </si>
  <si>
    <t>a mc/anno</t>
  </si>
  <si>
    <t>€ / mc</t>
  </si>
  <si>
    <t>TARIFFA ACQUEDOTTO</t>
  </si>
  <si>
    <t>Tariffa agevolata -pro capite</t>
  </si>
  <si>
    <t>Tariffa base - pro capite</t>
  </si>
  <si>
    <t>Tariffa 1 eccedenza -pro capite</t>
  </si>
  <si>
    <t>Tariffa 2 eccedenza - pro capite</t>
  </si>
  <si>
    <t>Tariffa 3 eccedenza - pro capite</t>
  </si>
  <si>
    <t>Uso domestico non residente</t>
  </si>
  <si>
    <t>Tariffa base</t>
  </si>
  <si>
    <t>Tariffa 1 eccedenza</t>
  </si>
  <si>
    <t>Tariffa 2 eccedenza</t>
  </si>
  <si>
    <t>Tariffa 3 eccedenza</t>
  </si>
  <si>
    <t>Uso non domestico commerciale e artigianale</t>
  </si>
  <si>
    <t>TARIFFA FOGNATURA/ DEPURAZIONE</t>
  </si>
  <si>
    <t>Tariffa fognatura</t>
  </si>
  <si>
    <t>Tariffa depurazione</t>
  </si>
  <si>
    <t>QUOTE FISSE</t>
  </si>
  <si>
    <t>Quota fissa fognatura uso domestico residente</t>
  </si>
  <si>
    <t>Quota fissa depurazione uso domestico residente</t>
  </si>
  <si>
    <t>Quota fissa fognatura uso domestico non residente</t>
  </si>
  <si>
    <t>Quota fissa depurazione uso domestico non residente</t>
  </si>
  <si>
    <t>PARTITE PREGRESSE</t>
  </si>
  <si>
    <t>Quota unitaria acquedotto</t>
  </si>
  <si>
    <t>Quota unitaria fognatura</t>
  </si>
  <si>
    <t>Quota unitaria depurazione</t>
  </si>
  <si>
    <t>COMPONENTI ADDIZIONALI OBBLIGATORIE</t>
  </si>
  <si>
    <t>UI1 A/F/D</t>
  </si>
  <si>
    <t>UI2 A/F/D</t>
  </si>
  <si>
    <t>UI3  A/F/D</t>
  </si>
  <si>
    <t>UI4  A/F/D</t>
  </si>
  <si>
    <t>UI integrativa qlt SII A/F/D</t>
  </si>
  <si>
    <t>Totale per ciascun servizio di A/F/D</t>
  </si>
  <si>
    <t>RIPARTIZIONE SOTTO UTENZE - RIEPILOGO</t>
  </si>
  <si>
    <t>Volumi mc</t>
  </si>
  <si>
    <t>Importo €</t>
  </si>
  <si>
    <t>TOTALE</t>
  </si>
  <si>
    <t>Z</t>
  </si>
  <si>
    <t>J</t>
  </si>
  <si>
    <t>K</t>
  </si>
  <si>
    <t>Y</t>
  </si>
  <si>
    <t>X</t>
  </si>
  <si>
    <t>W</t>
  </si>
  <si>
    <t>A_1</t>
  </si>
  <si>
    <t>B_1</t>
  </si>
  <si>
    <t>C_1</t>
  </si>
  <si>
    <t>D_1</t>
  </si>
  <si>
    <t>E_1</t>
  </si>
  <si>
    <t>F_1</t>
  </si>
  <si>
    <t>G_1</t>
  </si>
  <si>
    <t>H_1</t>
  </si>
  <si>
    <t>I_1</t>
  </si>
  <si>
    <t>L_1</t>
  </si>
  <si>
    <t>M_1</t>
  </si>
  <si>
    <t>N_1</t>
  </si>
  <si>
    <t>O_1</t>
  </si>
  <si>
    <t>P_1</t>
  </si>
  <si>
    <t>Q_1</t>
  </si>
  <si>
    <t>R_1</t>
  </si>
  <si>
    <t>S_1</t>
  </si>
  <si>
    <t>T_1</t>
  </si>
  <si>
    <t>U_1</t>
  </si>
  <si>
    <t>V_1</t>
  </si>
  <si>
    <t>Z_1</t>
  </si>
  <si>
    <t>J_1</t>
  </si>
  <si>
    <t>K_1</t>
  </si>
  <si>
    <t>Y_1</t>
  </si>
  <si>
    <t>X_1</t>
  </si>
  <si>
    <t>W_1</t>
  </si>
  <si>
    <t>A_2</t>
  </si>
  <si>
    <t>B_2</t>
  </si>
  <si>
    <t>C_2</t>
  </si>
  <si>
    <t>D_2</t>
  </si>
  <si>
    <t>E_2</t>
  </si>
  <si>
    <t>F_2</t>
  </si>
  <si>
    <t>G_2</t>
  </si>
  <si>
    <t>H_2</t>
  </si>
  <si>
    <t>I_2</t>
  </si>
  <si>
    <t>L_2</t>
  </si>
  <si>
    <t>M_2</t>
  </si>
  <si>
    <t>N_2</t>
  </si>
  <si>
    <t>O_2</t>
  </si>
  <si>
    <t>P_2</t>
  </si>
  <si>
    <t>Q_2</t>
  </si>
  <si>
    <t>R_2</t>
  </si>
  <si>
    <t>S_2</t>
  </si>
  <si>
    <t>T_2</t>
  </si>
  <si>
    <t>U_2</t>
  </si>
  <si>
    <t>V_2</t>
  </si>
  <si>
    <t>Z_2</t>
  </si>
  <si>
    <t>J_2</t>
  </si>
  <si>
    <t>K_2</t>
  </si>
  <si>
    <t>Y_2</t>
  </si>
  <si>
    <t>X_2</t>
  </si>
  <si>
    <t>W_2</t>
  </si>
  <si>
    <t>A_3</t>
  </si>
  <si>
    <t>B_3</t>
  </si>
  <si>
    <t>C_3</t>
  </si>
  <si>
    <t>D_3</t>
  </si>
  <si>
    <t>E_3</t>
  </si>
  <si>
    <t>F_3</t>
  </si>
  <si>
    <t>G_3</t>
  </si>
  <si>
    <t>H_3</t>
  </si>
  <si>
    <t>I_3</t>
  </si>
  <si>
    <t>L_3</t>
  </si>
  <si>
    <t>M_3</t>
  </si>
  <si>
    <t>N_3</t>
  </si>
  <si>
    <t>O_3</t>
  </si>
  <si>
    <t>P_3</t>
  </si>
  <si>
    <t>Q_3</t>
  </si>
  <si>
    <t>R_3</t>
  </si>
  <si>
    <t>S_3</t>
  </si>
  <si>
    <t>T_3</t>
  </si>
  <si>
    <t>U_3</t>
  </si>
  <si>
    <t>V_3</t>
  </si>
  <si>
    <t>Z_3</t>
  </si>
  <si>
    <t>J_3</t>
  </si>
  <si>
    <t>QUOTA FISSA</t>
  </si>
  <si>
    <t>QUOTA VARIABILE</t>
  </si>
  <si>
    <t>ADDIZIONALI TARIFFARIE</t>
  </si>
  <si>
    <t>TOTALE ANTE ADEG.</t>
  </si>
  <si>
    <t>TOT POST ADEGUAMENTO</t>
  </si>
  <si>
    <t>Totale</t>
  </si>
  <si>
    <t>Imponibile</t>
  </si>
  <si>
    <t>IVA</t>
  </si>
  <si>
    <t>Uso non domestico altri usi</t>
  </si>
  <si>
    <r>
      <t xml:space="preserve">Quota fissa </t>
    </r>
    <r>
      <rPr>
        <b/>
        <sz val="11"/>
        <color theme="1"/>
        <rFont val="Calibri"/>
        <family val="2"/>
        <scheme val="minor"/>
      </rPr>
      <t>acquedotto</t>
    </r>
    <r>
      <rPr>
        <sz val="11"/>
        <color theme="1"/>
        <rFont val="Calibri"/>
        <family val="2"/>
        <scheme val="minor"/>
      </rPr>
      <t xml:space="preserve"> uso domestico residente</t>
    </r>
  </si>
  <si>
    <r>
      <t xml:space="preserve">Quota fissa </t>
    </r>
    <r>
      <rPr>
        <b/>
        <sz val="11"/>
        <color theme="1"/>
        <rFont val="Calibri"/>
        <family val="2"/>
        <scheme val="minor"/>
      </rPr>
      <t>acquedotto</t>
    </r>
    <r>
      <rPr>
        <sz val="11"/>
        <color theme="1"/>
        <rFont val="Calibri"/>
        <family val="2"/>
        <scheme val="minor"/>
      </rPr>
      <t xml:space="preserve"> uso domestico non residente</t>
    </r>
  </si>
  <si>
    <t>Bacino tariffario</t>
  </si>
  <si>
    <t>Note bacino tariffario</t>
  </si>
  <si>
    <t>Uso domestico non residente_Verifica compilazione campi consumo</t>
  </si>
  <si>
    <t>ANNO DI RIFERIMENTO</t>
  </si>
  <si>
    <t>Bolletta 4</t>
  </si>
  <si>
    <t>Bolletta 5</t>
  </si>
  <si>
    <t>Bolletta 6</t>
  </si>
  <si>
    <t>Bolletta 7</t>
  </si>
  <si>
    <t>Bolletta 8</t>
  </si>
  <si>
    <t>Bolletta 9</t>
  </si>
  <si>
    <t>Bolletta 10</t>
  </si>
  <si>
    <t>Bolletta 11</t>
  </si>
  <si>
    <t>Bolletta 12</t>
  </si>
  <si>
    <t xml:space="preserve">ANNO DI RIFERIMENTO </t>
  </si>
  <si>
    <t>Importo TOTALE da ripartire</t>
  </si>
  <si>
    <t>Quota fissa fognatura altri usi</t>
  </si>
  <si>
    <t>Quota fissa depurazione altri usi</t>
  </si>
  <si>
    <t>Quota fissa fognatura uso non domestico industriale, commerciale/artigianale</t>
  </si>
  <si>
    <t>Quota fissa depurazione uso non domestico industriale, commerciale/artigianale</t>
  </si>
  <si>
    <t>a</t>
  </si>
  <si>
    <t>b</t>
  </si>
  <si>
    <t>c</t>
  </si>
  <si>
    <t>gg</t>
  </si>
  <si>
    <t>% Peso della unita immobiliare (potenziale criterio di ripartizione)</t>
  </si>
  <si>
    <t>ADEGUAMENTO DA RIPARTIRE</t>
  </si>
  <si>
    <t>AMBITI CON: ALTRI USI GENERICI A SCAGLIONI</t>
  </si>
  <si>
    <r>
      <t xml:space="preserve">Quota fissa acquedotto uso domestico </t>
    </r>
    <r>
      <rPr>
        <b/>
        <sz val="11"/>
        <color theme="1"/>
        <rFont val="Calibri"/>
        <family val="2"/>
        <scheme val="minor"/>
      </rPr>
      <t>NON residente</t>
    </r>
  </si>
  <si>
    <t>Quota fissa fognatura uso domestico NON residente</t>
  </si>
  <si>
    <t>Quota fissa depurazione uso domestico NON residente</t>
  </si>
  <si>
    <r>
      <t xml:space="preserve">Quota fissa </t>
    </r>
    <r>
      <rPr>
        <b/>
        <sz val="11"/>
        <color theme="1"/>
        <rFont val="Calibri"/>
        <family val="2"/>
        <scheme val="minor"/>
      </rPr>
      <t>acquedotto</t>
    </r>
    <r>
      <rPr>
        <sz val="11"/>
        <color theme="1"/>
        <rFont val="Calibri"/>
        <family val="2"/>
        <scheme val="minor"/>
      </rPr>
      <t xml:space="preserve"> uso non domestico industriale, commerciale/artigianale</t>
    </r>
  </si>
  <si>
    <r>
      <t xml:space="preserve">Quota fissa </t>
    </r>
    <r>
      <rPr>
        <b/>
        <sz val="11"/>
        <color theme="1"/>
        <rFont val="Calibri"/>
        <family val="2"/>
        <scheme val="minor"/>
      </rPr>
      <t>acquedotto</t>
    </r>
    <r>
      <rPr>
        <sz val="11"/>
        <color theme="1"/>
        <rFont val="Calibri"/>
        <family val="2"/>
        <scheme val="minor"/>
      </rPr>
      <t xml:space="preserve"> altri usi generici</t>
    </r>
  </si>
  <si>
    <t>Quota fissa fognatura altri usi generici</t>
  </si>
  <si>
    <t xml:space="preserve">Quota fissa depurazione altri usi generici </t>
  </si>
  <si>
    <t>AMBITI CON: COMMERCIALE INDUSTRIALE A 3 SCAGLIONI</t>
  </si>
  <si>
    <t>Uso domestico non residente (uguali per ambito)</t>
  </si>
  <si>
    <t>Uso non domestico commerciale e artigianale (ambiti con 2 e ambiti con 3 scaglioni)</t>
  </si>
  <si>
    <t>Uso non domestico altri usi (ambiti con 2 e ambiti senza scaglioni)</t>
  </si>
  <si>
    <t xml:space="preserve">HAI COMPILATO CORRETTAMENTE? </t>
  </si>
  <si>
    <r>
      <t xml:space="preserve">Quota fissa </t>
    </r>
    <r>
      <rPr>
        <b/>
        <sz val="11"/>
        <color theme="1"/>
        <rFont val="Calibri"/>
        <family val="2"/>
        <scheme val="minor"/>
      </rPr>
      <t>acquedotto</t>
    </r>
    <r>
      <rPr>
        <sz val="11"/>
        <color theme="1"/>
        <rFont val="Calibri"/>
        <family val="2"/>
        <scheme val="minor"/>
      </rPr>
      <t xml:space="preserve"> uso domestico </t>
    </r>
    <r>
      <rPr>
        <b/>
        <sz val="11"/>
        <color theme="1"/>
        <rFont val="Calibri"/>
        <family val="2"/>
        <scheme val="minor"/>
      </rPr>
      <t>residente</t>
    </r>
  </si>
  <si>
    <r>
      <t xml:space="preserve">Quota fissa </t>
    </r>
    <r>
      <rPr>
        <b/>
        <sz val="11"/>
        <color theme="1"/>
        <rFont val="Calibri"/>
        <family val="2"/>
        <scheme val="minor"/>
      </rPr>
      <t>fognatura</t>
    </r>
    <r>
      <rPr>
        <sz val="11"/>
        <color theme="1"/>
        <rFont val="Calibri"/>
        <family val="2"/>
        <scheme val="minor"/>
      </rPr>
      <t xml:space="preserve"> uso domestico residente</t>
    </r>
  </si>
  <si>
    <r>
      <t xml:space="preserve">Quota fissa </t>
    </r>
    <r>
      <rPr>
        <b/>
        <sz val="11"/>
        <color theme="1"/>
        <rFont val="Calibri"/>
        <family val="2"/>
        <scheme val="minor"/>
      </rPr>
      <t>depurazione</t>
    </r>
    <r>
      <rPr>
        <sz val="11"/>
        <color theme="1"/>
        <rFont val="Calibri"/>
        <family val="2"/>
        <scheme val="minor"/>
      </rPr>
      <t xml:space="preserve"> uso domestico residente</t>
    </r>
  </si>
  <si>
    <r>
      <t xml:space="preserve">Quota fissa acquedotto uso non domestico </t>
    </r>
    <r>
      <rPr>
        <b/>
        <sz val="11"/>
        <color theme="1"/>
        <rFont val="Calibri"/>
        <family val="2"/>
        <scheme val="minor"/>
      </rPr>
      <t>industriale, commerciale/artigianale</t>
    </r>
  </si>
  <si>
    <r>
      <t xml:space="preserve">Quota fissa acquedotto </t>
    </r>
    <r>
      <rPr>
        <b/>
        <sz val="11"/>
        <color theme="1"/>
        <rFont val="Calibri"/>
        <family val="2"/>
        <scheme val="minor"/>
      </rPr>
      <t>altri usi</t>
    </r>
  </si>
  <si>
    <t>Volumi</t>
  </si>
  <si>
    <t>Residenti TOTALI</t>
  </si>
  <si>
    <t>NUMERO RESIDENTI TOTALI =&gt;</t>
  </si>
  <si>
    <r>
      <t xml:space="preserve">ATTENZIONE QUESTO FOGLIO DI LAVORO E' IL MOTORE DI CALCOLO </t>
    </r>
    <r>
      <rPr>
        <b/>
        <u/>
        <sz val="16"/>
        <color theme="1"/>
        <rFont val="Calibri"/>
        <family val="2"/>
        <scheme val="minor"/>
      </rPr>
      <t>SOLO</t>
    </r>
    <r>
      <rPr>
        <b/>
        <sz val="16"/>
        <color theme="1"/>
        <rFont val="Calibri"/>
        <family val="2"/>
        <scheme val="minor"/>
      </rPr>
      <t xml:space="preserve"> NEL CASO IN CUI IL COMPILATORE </t>
    </r>
    <r>
      <rPr>
        <b/>
        <u/>
        <sz val="16"/>
        <color rgb="FFFF0000"/>
        <rFont val="Calibri"/>
        <family val="2"/>
        <scheme val="minor"/>
      </rPr>
      <t>NON</t>
    </r>
    <r>
      <rPr>
        <b/>
        <u/>
        <sz val="16"/>
        <color theme="1"/>
        <rFont val="Calibri"/>
        <family val="2"/>
        <scheme val="minor"/>
      </rPr>
      <t xml:space="preserve"> DISPONE DEI CONSUMI DELLE SOTTO UTENZE</t>
    </r>
  </si>
  <si>
    <r>
      <t xml:space="preserve">ATTENZIONE QUESTO FOGLIO DI LAVORO E' IL MOTORE DI CALCOLO </t>
    </r>
    <r>
      <rPr>
        <b/>
        <u/>
        <sz val="16"/>
        <color theme="1"/>
        <rFont val="Calibri"/>
        <family val="2"/>
        <scheme val="minor"/>
      </rPr>
      <t>SOLO</t>
    </r>
    <r>
      <rPr>
        <b/>
        <sz val="16"/>
        <color theme="1"/>
        <rFont val="Calibri"/>
        <family val="2"/>
        <scheme val="minor"/>
      </rPr>
      <t xml:space="preserve"> NEL CASO IN CUI IL COMPILATORE</t>
    </r>
    <r>
      <rPr>
        <b/>
        <u/>
        <sz val="16"/>
        <color theme="1"/>
        <rFont val="Calibri"/>
        <family val="2"/>
        <scheme val="minor"/>
      </rPr>
      <t xml:space="preserve"> </t>
    </r>
    <r>
      <rPr>
        <b/>
        <u/>
        <sz val="16"/>
        <color theme="9" tint="-0.499984740745262"/>
        <rFont val="Calibri"/>
        <family val="2"/>
        <scheme val="minor"/>
      </rPr>
      <t>DISPONE</t>
    </r>
    <r>
      <rPr>
        <b/>
        <u/>
        <sz val="16"/>
        <color theme="1"/>
        <rFont val="Calibri"/>
        <family val="2"/>
        <scheme val="minor"/>
      </rPr>
      <t xml:space="preserve"> DEI CONSUMI DELLE SOTTO UTENZE</t>
    </r>
  </si>
  <si>
    <t>DISPONI DEI CONSUMI PER SOTTO-UTENZA RELATIVI AL PERIODO INDICATO NEL FOGLIO "DATI BOLLETTA"?</t>
  </si>
  <si>
    <t>Differenza tra volumi della bolletta e volumi ripartiti tra sotto-utenze (mc)*</t>
  </si>
  <si>
    <t>BACINO TARIFFARIO e ANNO</t>
  </si>
  <si>
    <t>Comune della fornitura</t>
  </si>
  <si>
    <t>Anno dei consumi</t>
  </si>
  <si>
    <t>Volumi  (mc)</t>
  </si>
  <si>
    <t>Totale Volumi fatturati</t>
  </si>
  <si>
    <t>Periodo dell'anno</t>
  </si>
  <si>
    <t>Giorni di riferimento</t>
  </si>
  <si>
    <t>Composizione delle unità immobiliari</t>
  </si>
  <si>
    <t>N. Unità domestiche residenti</t>
  </si>
  <si>
    <t>N. Unità domestiche non residenti</t>
  </si>
  <si>
    <t>N. Unità non domestiche commerciali e artigianali</t>
  </si>
  <si>
    <t xml:space="preserve">N. Unità non domestiche Altri Usi Generici </t>
  </si>
  <si>
    <t>Periodi di fatturazione (per quota variabile)</t>
  </si>
  <si>
    <t>Periodi di fatturazione  (per quota variabile)</t>
  </si>
  <si>
    <t xml:space="preserve">ATTENZIONE COMPILARE SOLO LE CELLE GIALLE. </t>
  </si>
  <si>
    <t>TUTTI CAMPI SONO OBBLIGATORI</t>
  </si>
  <si>
    <t xml:space="preserve">Importo della bolletta </t>
  </si>
  <si>
    <t>Servizio fornito</t>
  </si>
  <si>
    <t>%</t>
  </si>
  <si>
    <t xml:space="preserve">INSERIRE IL TOTALE DELLA BOLLETTA COMPRENSIVO DI IVA E ONERI DIVERSI </t>
  </si>
  <si>
    <t>ATTENZIONE COMPILARE SOLO LE CELLE GIALLE. SCORRERE IL FOGLIO FINO IN FONDO</t>
  </si>
  <si>
    <t>SI</t>
  </si>
  <si>
    <t>RIPARTIZIONE IN CASO DI DISPONIBILITA DI LETTURE DELLE SOTTO UTENZE</t>
  </si>
  <si>
    <r>
      <t xml:space="preserve">RIPARTIZIONE IN CASO DI </t>
    </r>
    <r>
      <rPr>
        <b/>
        <u val="singleAccounting"/>
        <sz val="12"/>
        <color rgb="FFFF0000"/>
        <rFont val="Calibri"/>
        <family val="2"/>
        <scheme val="minor"/>
      </rPr>
      <t>NON</t>
    </r>
    <r>
      <rPr>
        <b/>
        <sz val="12"/>
        <color theme="1"/>
        <rFont val="Calibri"/>
        <family val="2"/>
        <scheme val="minor"/>
      </rPr>
      <t xml:space="preserve"> DISPONIBILITA DI LETTURE </t>
    </r>
  </si>
  <si>
    <t xml:space="preserve">ATO ORT </t>
  </si>
  <si>
    <t>Duino Aurisina</t>
  </si>
  <si>
    <t>TS</t>
  </si>
  <si>
    <t>Muggia</t>
  </si>
  <si>
    <t>San Dorligo della Valle</t>
  </si>
  <si>
    <t>Trieste</t>
  </si>
  <si>
    <t>ATO B</t>
  </si>
  <si>
    <t xml:space="preserve">Abano Terme (PD) </t>
  </si>
  <si>
    <t>PD</t>
  </si>
  <si>
    <t xml:space="preserve">Arzergrande (PD) </t>
  </si>
  <si>
    <t xml:space="preserve">Brugine (PD) </t>
  </si>
  <si>
    <t xml:space="preserve">Codevigo (PD) </t>
  </si>
  <si>
    <t xml:space="preserve">Cona (VE) </t>
  </si>
  <si>
    <t xml:space="preserve">Correzzola (PD) </t>
  </si>
  <si>
    <t xml:space="preserve">Legnaro (PD) </t>
  </si>
  <si>
    <t xml:space="preserve">Padova (PD) </t>
  </si>
  <si>
    <t xml:space="preserve">Piove di Sacco (PD) </t>
  </si>
  <si>
    <t xml:space="preserve">Polverara (PD) </t>
  </si>
  <si>
    <t xml:space="preserve">Pontelongo (PD) </t>
  </si>
  <si>
    <t xml:space="preserve">Sant'Angelo di Piove di Sacco (PD) </t>
  </si>
  <si>
    <t>Uso domestico residente e Uso condominiale residente</t>
  </si>
  <si>
    <t>PD_21</t>
  </si>
  <si>
    <t>Delibera ATO BACCHIGLIONE n. 10 di reg. del 15.12.2020</t>
  </si>
  <si>
    <t>TS_21</t>
  </si>
  <si>
    <t>Delibera AUSIR N. 47/20 DD. 17.12.2020</t>
  </si>
  <si>
    <t>TS_21-a</t>
  </si>
  <si>
    <t>TS_21-b</t>
  </si>
  <si>
    <t>TS_21-c</t>
  </si>
  <si>
    <t>PD_22</t>
  </si>
  <si>
    <t>Delibera Arera 551/2021/R/IDR 
nelle more dell'aggiornamento 
biennale e revisione tariffaria</t>
  </si>
  <si>
    <t>TS_22</t>
  </si>
  <si>
    <t>Delibera Arera 139/2021/R/IDR 
nelle more dell'aggiornamento 
biennale e revisione tariffaria</t>
  </si>
  <si>
    <t>PD_23</t>
  </si>
  <si>
    <t>TS_23</t>
  </si>
  <si>
    <t>PD_24</t>
  </si>
  <si>
    <t>TS_24</t>
  </si>
  <si>
    <t>PD_25</t>
  </si>
  <si>
    <t>TS_25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</si>
</sst>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43" formatCode="_-* #,##0.00_-;\-* #,##0.00_-;_-* &quot;-&quot;??_-;_-@_-"/>
    <numFmt numFmtId="164" formatCode="_-* #,##0_-;\-* #,##0_-;_-* &quot;-&quot;??_-;_-@_-"/>
    <numFmt numFmtId="165" formatCode="_-* #,##0.00\ _€_-;\-* #,##0.00\ _€_-;_-* &quot;-&quot;??\ _€_-;_-@_-"/>
    <numFmt numFmtId="166" formatCode="0.000"/>
    <numFmt numFmtId="167" formatCode="_-* #,##0.0_-;\-* #,##0.0_-;_-* &quot;-&quot;??_-;_-@_-"/>
    <numFmt numFmtId="168" formatCode="#,##0.000"/>
    <numFmt numFmtId="169" formatCode="#,###.0"/>
    <numFmt numFmtId="170" formatCode="#,##0.000000"/>
    <numFmt numFmtId="171" formatCode="0.0000"/>
    <numFmt numFmtId="172" formatCode="#,##0.00\ &quot;€&quot;"/>
    <numFmt numFmtId="173" formatCode="0.0"/>
    <numFmt numFmtId="174" formatCode="0.000%"/>
  </numFmts>
  <fonts count="6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8"/>
      <name val="Calibri"/>
      <family val="2"/>
      <scheme val="minor"/>
    </font>
    <font>
      <i/>
      <sz val="11"/>
      <color rgb="FFFF0000"/>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sz val="11"/>
      <color theme="1"/>
      <name val="Calibri"/>
      <family val="2"/>
      <scheme val="minor"/>
    </font>
    <font>
      <sz val="11"/>
      <name val="Calibri"/>
      <family val="2"/>
      <scheme val="minor"/>
    </font>
    <font>
      <sz val="11"/>
      <color theme="0" tint="-0.249977111117893"/>
      <name val="Calibri"/>
      <family val="2"/>
      <scheme val="minor"/>
    </font>
    <font>
      <sz val="9"/>
      <color rgb="FFFF0000"/>
      <name val="Calibri"/>
      <family val="2"/>
      <scheme val="minor"/>
    </font>
    <font>
      <sz val="8"/>
      <color rgb="FFFF0000"/>
      <name val="Calibri"/>
      <family val="2"/>
      <scheme val="minor"/>
    </font>
    <font>
      <b/>
      <i/>
      <sz val="11"/>
      <color theme="1"/>
      <name val="Calibri"/>
      <family val="2"/>
      <scheme val="minor"/>
    </font>
    <font>
      <b/>
      <sz val="16"/>
      <color theme="1"/>
      <name val="Calibri"/>
      <family val="2"/>
      <scheme val="minor"/>
    </font>
    <font>
      <sz val="10"/>
      <name val="Arial"/>
      <family val="2"/>
    </font>
    <font>
      <sz val="10"/>
      <name val="MS Sans Serif"/>
      <family val="2"/>
    </font>
    <font>
      <sz val="10"/>
      <color indexed="8"/>
      <name val="Arial"/>
      <family val="2"/>
    </font>
    <font>
      <b/>
      <sz val="11"/>
      <color theme="0"/>
      <name val="Calibri"/>
      <family val="2"/>
      <scheme val="minor"/>
    </font>
    <font>
      <b/>
      <sz val="18"/>
      <color theme="1"/>
      <name val="Calibri"/>
      <family val="2"/>
      <scheme val="minor"/>
    </font>
    <font>
      <b/>
      <sz val="16"/>
      <color theme="0"/>
      <name val="Posterama"/>
      <family val="2"/>
    </font>
    <font>
      <b/>
      <sz val="20"/>
      <color rgb="FF002060"/>
      <name val="72 Black"/>
      <family val="2"/>
    </font>
    <font>
      <sz val="10"/>
      <color theme="0" tint="-0.34998626667073579"/>
      <name val="Calibri"/>
      <family val="2"/>
      <scheme val="minor"/>
    </font>
    <font>
      <sz val="11"/>
      <color theme="0" tint="-0.34998626667073579"/>
      <name val="Calibri"/>
      <family val="2"/>
      <scheme val="minor"/>
    </font>
    <font>
      <sz val="11"/>
      <color theme="0"/>
      <name val="Calibri"/>
      <family val="2"/>
      <scheme val="minor"/>
    </font>
    <font>
      <i/>
      <sz val="11"/>
      <color theme="0"/>
      <name val="Calibri"/>
      <family val="2"/>
      <scheme val="minor"/>
    </font>
    <font>
      <sz val="16"/>
      <color theme="1"/>
      <name val="Calibri"/>
      <family val="2"/>
      <scheme val="minor"/>
    </font>
    <font>
      <b/>
      <u/>
      <sz val="16"/>
      <color theme="1"/>
      <name val="Calibri"/>
      <family val="2"/>
      <scheme val="minor"/>
    </font>
    <font>
      <b/>
      <u/>
      <sz val="16"/>
      <color rgb="FFFF0000"/>
      <name val="Calibri"/>
      <family val="2"/>
      <scheme val="minor"/>
    </font>
    <font>
      <b/>
      <u/>
      <sz val="16"/>
      <color theme="9" tint="-0.499984740745262"/>
      <name val="Calibri"/>
      <family val="2"/>
      <scheme val="minor"/>
    </font>
    <font>
      <i/>
      <sz val="11"/>
      <color theme="0" tint="-0.34998626667073579"/>
      <name val="Calibri"/>
      <family val="2"/>
      <scheme val="minor"/>
    </font>
    <font>
      <sz val="11"/>
      <color theme="1"/>
      <name val="Posterama"/>
      <family val="2"/>
    </font>
    <font>
      <b/>
      <sz val="11"/>
      <color theme="1"/>
      <name val="Arial"/>
      <family val="2"/>
    </font>
    <font>
      <sz val="11"/>
      <color theme="1"/>
      <name val="Arial"/>
      <family val="2"/>
    </font>
    <font>
      <sz val="16"/>
      <color theme="1"/>
      <name val="Arial"/>
      <family val="2"/>
    </font>
    <font>
      <b/>
      <sz val="16"/>
      <color theme="1"/>
      <name val="Arial"/>
      <family val="2"/>
    </font>
    <font>
      <sz val="16"/>
      <color rgb="FFFF0000"/>
      <name val="Arial"/>
      <family val="2"/>
    </font>
    <font>
      <b/>
      <sz val="20"/>
      <color rgb="FF002060"/>
      <name val="Arial"/>
      <family val="2"/>
    </font>
    <font>
      <b/>
      <sz val="16"/>
      <name val="Arial"/>
      <family val="2"/>
    </font>
    <font>
      <b/>
      <u/>
      <sz val="11"/>
      <color theme="1"/>
      <name val="Arial"/>
      <family val="2"/>
    </font>
    <font>
      <b/>
      <sz val="14"/>
      <color theme="1"/>
      <name val="Arial"/>
      <family val="2"/>
    </font>
    <font>
      <sz val="11"/>
      <name val="Arial"/>
      <family val="2"/>
    </font>
    <font>
      <sz val="11"/>
      <color rgb="FFFF0000"/>
      <name val="Arial"/>
      <family val="2"/>
    </font>
    <font>
      <sz val="14"/>
      <color theme="1"/>
      <name val="Arial"/>
      <family val="2"/>
    </font>
    <font>
      <sz val="10"/>
      <color theme="0" tint="-0.34998626667073579"/>
      <name val="Arial"/>
      <family val="2"/>
    </font>
    <font>
      <b/>
      <sz val="11"/>
      <color rgb="FFFF0000"/>
      <name val="Arial"/>
      <family val="2"/>
    </font>
    <font>
      <b/>
      <sz val="22"/>
      <color theme="1"/>
      <name val="Arial"/>
      <family val="2"/>
    </font>
    <font>
      <sz val="14"/>
      <color theme="1" tint="0.499984740745262"/>
      <name val="Arial"/>
      <family val="2"/>
    </font>
    <font>
      <i/>
      <sz val="11"/>
      <color rgb="FFFF0000"/>
      <name val="Arial"/>
      <family val="2"/>
    </font>
    <font>
      <b/>
      <sz val="18"/>
      <color theme="1"/>
      <name val="Arial"/>
      <family val="2"/>
    </font>
    <font>
      <sz val="26"/>
      <color theme="1"/>
      <name val="Arial"/>
      <family val="2"/>
    </font>
    <font>
      <sz val="12"/>
      <color theme="1"/>
      <name val="Arial"/>
      <family val="2"/>
    </font>
    <font>
      <sz val="11"/>
      <color theme="0" tint="-0.34998626667073579"/>
      <name val="Arial"/>
      <family val="2"/>
    </font>
    <font>
      <i/>
      <sz val="14"/>
      <color rgb="FFFF0000"/>
      <name val="Arial"/>
      <family val="2"/>
    </font>
    <font>
      <sz val="14"/>
      <color rgb="FFFF0000"/>
      <name val="Arial"/>
      <family val="2"/>
    </font>
    <font>
      <i/>
      <sz val="11"/>
      <color theme="0" tint="-0.34998626667073579"/>
      <name val="Arial"/>
      <family val="2"/>
    </font>
    <font>
      <i/>
      <sz val="14"/>
      <color theme="0" tint="-0.34998626667073579"/>
      <name val="Arial"/>
      <family val="2"/>
    </font>
    <font>
      <b/>
      <sz val="18"/>
      <color rgb="FFFF0000"/>
      <name val="Arial"/>
      <family val="2"/>
    </font>
    <font>
      <b/>
      <u val="singleAccounting"/>
      <sz val="12"/>
      <color rgb="FFFF0000"/>
      <name val="Calibri"/>
      <family val="2"/>
      <scheme val="minor"/>
    </font>
    <font>
      <b/>
      <sz val="20"/>
      <color theme="1"/>
      <name val="Calibri"/>
      <family val="2"/>
      <scheme val="minor"/>
    </font>
    <font>
      <b/>
      <sz val="14"/>
      <color rgb="FFFF0000"/>
      <name val="Calibri"/>
      <family val="2"/>
      <scheme val="minor"/>
    </font>
    <font>
      <b/>
      <sz val="16"/>
      <color theme="0"/>
      <name val="Calibri"/>
      <family val="2"/>
      <scheme val="minor"/>
    </font>
    <font>
      <i/>
      <sz val="16"/>
      <color theme="1"/>
      <name val="Calibri"/>
      <family val="2"/>
      <scheme val="minor"/>
    </font>
    <font>
      <sz val="16"/>
      <color rgb="FFFF0000"/>
      <name val="Calibri"/>
      <family val="2"/>
      <scheme val="minor"/>
    </font>
    <font>
      <u/>
      <sz val="11"/>
      <color theme="10"/>
      <name val="Calibri"/>
      <family val="2"/>
      <scheme val="minor"/>
    </font>
  </fonts>
  <fills count="18">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FFC000"/>
        <bgColor indexed="64"/>
      </patternFill>
    </fill>
    <fill>
      <patternFill patternType="solid">
        <fgColor rgb="FFFF0000"/>
        <bgColor indexed="64"/>
      </patternFill>
    </fill>
    <fill>
      <patternFill patternType="gray0625">
        <bgColor theme="8" tint="-0.249977111117893"/>
      </patternFill>
    </fill>
    <fill>
      <patternFill patternType="solid">
        <fgColor theme="2"/>
        <bgColor indexed="64"/>
      </patternFill>
    </fill>
    <fill>
      <patternFill patternType="gray125">
        <bgColor theme="0"/>
      </patternFill>
    </fill>
    <fill>
      <patternFill patternType="solid">
        <fgColor theme="1"/>
        <bgColor indexed="64"/>
      </patternFill>
    </fill>
    <fill>
      <patternFill patternType="solid">
        <fgColor theme="2" tint="-0.249977111117893"/>
        <bgColor indexed="64"/>
      </patternFill>
    </fill>
    <fill>
      <patternFill patternType="lightGray">
        <bgColor rgb="FFFFC000"/>
      </patternFill>
    </fill>
    <fill>
      <patternFill patternType="lightGray">
        <bgColor theme="0"/>
      </patternFill>
    </fill>
    <fill>
      <patternFill patternType="solid">
        <fgColor theme="9" tint="0.59999389629810485"/>
        <bgColor indexed="64"/>
      </patternFill>
    </fill>
    <fill>
      <patternFill patternType="solid">
        <fgColor rgb="FFFFFF00"/>
        <bgColor indexed="64"/>
      </patternFill>
    </fill>
  </fills>
  <borders count="63">
    <border>
      <left/>
      <right/>
      <top/>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dotted">
        <color indexed="64"/>
      </top>
      <bottom/>
      <diagonal/>
    </border>
    <border>
      <left style="thin">
        <color indexed="64"/>
      </left>
      <right style="dotted">
        <color indexed="64"/>
      </right>
      <top style="dotted">
        <color indexed="64"/>
      </top>
      <bottom style="dotted">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dotted">
        <color indexed="64"/>
      </bottom>
      <diagonal/>
    </border>
    <border>
      <left style="thin">
        <color indexed="64"/>
      </left>
      <right/>
      <top/>
      <bottom style="dotted">
        <color indexed="64"/>
      </bottom>
      <diagonal/>
    </border>
    <border>
      <left/>
      <right/>
      <top style="mediumDashDot">
        <color indexed="64"/>
      </top>
      <bottom/>
      <diagonal/>
    </border>
    <border>
      <left/>
      <right style="mediumDashDot">
        <color indexed="64"/>
      </right>
      <top/>
      <bottom/>
      <diagonal/>
    </border>
    <border>
      <left style="mediumDashDot">
        <color indexed="64"/>
      </left>
      <right style="mediumDashDot">
        <color indexed="64"/>
      </right>
      <top style="mediumDashDot">
        <color indexed="64"/>
      </top>
      <bottom style="mediumDashDot">
        <color indexed="64"/>
      </bottom>
      <diagonal/>
    </border>
    <border>
      <left style="dashDot">
        <color indexed="64"/>
      </left>
      <right/>
      <top/>
      <bottom/>
      <diagonal/>
    </border>
    <border>
      <left/>
      <right style="medium">
        <color indexed="64"/>
      </right>
      <top/>
      <bottom/>
      <diagonal/>
    </border>
    <border>
      <left/>
      <right style="thin">
        <color indexed="64"/>
      </right>
      <top/>
      <bottom/>
      <diagonal/>
    </border>
    <border>
      <left style="thick">
        <color indexed="9"/>
      </left>
      <right style="thick">
        <color indexed="9"/>
      </right>
      <top style="thick">
        <color indexed="9"/>
      </top>
      <bottom style="thick">
        <color indexed="9"/>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right style="thin">
        <color rgb="FFFF66CC"/>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right style="medium">
        <color indexed="64"/>
      </right>
      <top style="dotted">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8" fillId="0" borderId="0"/>
    <xf numFmtId="169" fontId="19" fillId="0" borderId="19"/>
    <xf numFmtId="0" fontId="23" fillId="9" borderId="0">
      <alignment horizontal="center" vertical="center" wrapText="1"/>
    </xf>
    <xf numFmtId="0" fontId="67" fillId="0" borderId="0" applyNumberFormat="0" applyFill="0" applyBorder="0" applyAlignment="0" applyProtection="0"/>
  </cellStyleXfs>
  <cellXfs count="396">
    <xf numFmtId="0" fontId="0" fillId="0" borderId="0" xfId="0"/>
    <xf numFmtId="0" fontId="3" fillId="0" borderId="0" xfId="0" applyFont="1"/>
    <xf numFmtId="0" fontId="0" fillId="0" borderId="0" xfId="0" applyAlignment="1">
      <alignment horizontal="center"/>
    </xf>
    <xf numFmtId="166" fontId="0" fillId="0" borderId="0" xfId="0" applyNumberFormat="1"/>
    <xf numFmtId="1" fontId="0" fillId="0" borderId="0" xfId="0" applyNumberFormat="1"/>
    <xf numFmtId="0" fontId="0" fillId="4" borderId="0" xfId="0" applyFill="1"/>
    <xf numFmtId="1" fontId="0" fillId="4" borderId="0" xfId="0" applyNumberFormat="1" applyFill="1"/>
    <xf numFmtId="168" fontId="0" fillId="4" borderId="0" xfId="1" applyNumberFormat="1" applyFont="1" applyFill="1" applyProtection="1"/>
    <xf numFmtId="0" fontId="0" fillId="4" borderId="0" xfId="0" applyFill="1" applyAlignment="1">
      <alignment horizontal="center"/>
    </xf>
    <xf numFmtId="0" fontId="3" fillId="4" borderId="0" xfId="0" applyFont="1" applyFill="1" applyAlignment="1">
      <alignment horizontal="center"/>
    </xf>
    <xf numFmtId="0" fontId="13" fillId="4" borderId="0" xfId="0" applyFont="1" applyFill="1" applyAlignment="1">
      <alignment horizontal="left"/>
    </xf>
    <xf numFmtId="0" fontId="3" fillId="4" borderId="8" xfId="0" applyFont="1" applyFill="1" applyBorder="1" applyAlignment="1">
      <alignment horizontal="center"/>
    </xf>
    <xf numFmtId="1" fontId="3" fillId="4" borderId="8" xfId="0" applyNumberFormat="1" applyFont="1" applyFill="1" applyBorder="1" applyAlignment="1">
      <alignment horizontal="center"/>
    </xf>
    <xf numFmtId="0" fontId="3" fillId="4" borderId="0" xfId="0" applyFont="1" applyFill="1"/>
    <xf numFmtId="1" fontId="3" fillId="4" borderId="0" xfId="0" applyNumberFormat="1" applyFont="1" applyFill="1"/>
    <xf numFmtId="168" fontId="3" fillId="4" borderId="0" xfId="1" applyNumberFormat="1" applyFont="1" applyFill="1" applyProtection="1"/>
    <xf numFmtId="0" fontId="0" fillId="4" borderId="0" xfId="0" applyFill="1" applyAlignment="1">
      <alignment horizontal="right"/>
    </xf>
    <xf numFmtId="0" fontId="3" fillId="4" borderId="0" xfId="0" applyFont="1" applyFill="1" applyAlignment="1">
      <alignment horizontal="left"/>
    </xf>
    <xf numFmtId="0" fontId="0" fillId="5" borderId="0" xfId="0" applyFill="1" applyBorder="1" applyAlignment="1">
      <alignment horizontal="right"/>
    </xf>
    <xf numFmtId="0" fontId="0" fillId="5" borderId="0" xfId="0" applyFill="1" applyAlignment="1">
      <alignment horizontal="right"/>
    </xf>
    <xf numFmtId="0" fontId="4" fillId="6" borderId="0" xfId="0" applyFont="1" applyFill="1"/>
    <xf numFmtId="1" fontId="3" fillId="6" borderId="0" xfId="0" applyNumberFormat="1" applyFont="1" applyFill="1" applyAlignment="1">
      <alignment horizontal="center"/>
    </xf>
    <xf numFmtId="168" fontId="3" fillId="6" borderId="0" xfId="1" applyNumberFormat="1" applyFont="1" applyFill="1" applyAlignment="1" applyProtection="1">
      <alignment horizontal="center"/>
    </xf>
    <xf numFmtId="0" fontId="0" fillId="5" borderId="0" xfId="0" applyFill="1"/>
    <xf numFmtId="0" fontId="3" fillId="5" borderId="0" xfId="0" applyFont="1" applyFill="1"/>
    <xf numFmtId="0" fontId="3" fillId="6" borderId="14" xfId="0" applyFont="1" applyFill="1" applyBorder="1" applyAlignment="1">
      <alignment horizontal="right"/>
    </xf>
    <xf numFmtId="0" fontId="0" fillId="4" borderId="13" xfId="0" applyFill="1" applyBorder="1"/>
    <xf numFmtId="0" fontId="3" fillId="4" borderId="15" xfId="0" applyFont="1" applyFill="1" applyBorder="1" applyAlignment="1">
      <alignment horizontal="center"/>
    </xf>
    <xf numFmtId="0" fontId="0" fillId="4" borderId="8" xfId="0" applyFill="1" applyBorder="1"/>
    <xf numFmtId="166" fontId="0" fillId="4" borderId="0" xfId="0" applyNumberFormat="1" applyFill="1"/>
    <xf numFmtId="0" fontId="2" fillId="4" borderId="0" xfId="0" applyFont="1" applyFill="1"/>
    <xf numFmtId="166" fontId="3" fillId="4" borderId="0" xfId="0" applyNumberFormat="1" applyFont="1" applyFill="1"/>
    <xf numFmtId="166" fontId="0" fillId="5" borderId="0" xfId="0" applyNumberFormat="1" applyFill="1"/>
    <xf numFmtId="0" fontId="2" fillId="5" borderId="0" xfId="0" applyFont="1" applyFill="1"/>
    <xf numFmtId="166" fontId="0" fillId="5" borderId="5" xfId="0" applyNumberFormat="1" applyFill="1" applyBorder="1"/>
    <xf numFmtId="0" fontId="0" fillId="4" borderId="0" xfId="0" applyFill="1" applyAlignment="1"/>
    <xf numFmtId="0" fontId="3" fillId="5" borderId="0" xfId="0" applyFont="1" applyFill="1" applyAlignment="1">
      <alignment horizontal="center"/>
    </xf>
    <xf numFmtId="1" fontId="0" fillId="4" borderId="0" xfId="0" applyNumberFormat="1" applyFill="1" applyBorder="1"/>
    <xf numFmtId="0" fontId="0" fillId="4" borderId="0" xfId="0" applyFill="1" applyBorder="1"/>
    <xf numFmtId="0" fontId="15" fillId="4" borderId="0" xfId="0" applyFont="1" applyFill="1" applyAlignment="1">
      <alignment vertical="center" wrapText="1"/>
    </xf>
    <xf numFmtId="0" fontId="0" fillId="4" borderId="0" xfId="0" applyFill="1" applyAlignment="1">
      <alignment vertical="center"/>
    </xf>
    <xf numFmtId="0" fontId="3" fillId="4" borderId="0" xfId="0" applyFont="1" applyFill="1" applyAlignment="1">
      <alignment horizontal="center" vertical="center"/>
    </xf>
    <xf numFmtId="44" fontId="0" fillId="4" borderId="0" xfId="0" applyNumberFormat="1" applyFill="1" applyAlignment="1">
      <alignment vertical="center"/>
    </xf>
    <xf numFmtId="0" fontId="9" fillId="4" borderId="0" xfId="0" applyFont="1" applyFill="1" applyAlignment="1">
      <alignment horizontal="center" vertical="center"/>
    </xf>
    <xf numFmtId="44" fontId="9" fillId="4" borderId="0" xfId="0" applyNumberFormat="1" applyFont="1" applyFill="1" applyAlignment="1">
      <alignment horizontal="center" vertical="center"/>
    </xf>
    <xf numFmtId="0" fontId="3" fillId="4" borderId="0" xfId="0" applyFont="1" applyFill="1" applyAlignment="1">
      <alignment vertical="center"/>
    </xf>
    <xf numFmtId="44" fontId="0" fillId="4" borderId="0" xfId="1" applyNumberFormat="1" applyFont="1" applyFill="1" applyAlignment="1">
      <alignment vertical="center"/>
    </xf>
    <xf numFmtId="44" fontId="3" fillId="4" borderId="0" xfId="0" applyNumberFormat="1" applyFont="1" applyFill="1" applyAlignment="1">
      <alignment vertical="center"/>
    </xf>
    <xf numFmtId="0" fontId="14" fillId="4" borderId="0" xfId="0" applyFont="1" applyFill="1" applyAlignment="1">
      <alignment vertical="center"/>
    </xf>
    <xf numFmtId="44" fontId="0" fillId="4" borderId="10" xfId="1" applyNumberFormat="1" applyFont="1" applyFill="1" applyBorder="1" applyAlignment="1">
      <alignment vertical="center"/>
    </xf>
    <xf numFmtId="167" fontId="0" fillId="4" borderId="0" xfId="1" applyNumberFormat="1" applyFont="1" applyFill="1" applyAlignment="1">
      <alignment vertical="center"/>
    </xf>
    <xf numFmtId="44" fontId="12" fillId="4" borderId="0" xfId="1" applyNumberFormat="1" applyFont="1" applyFill="1" applyAlignment="1">
      <alignment vertical="center"/>
    </xf>
    <xf numFmtId="167" fontId="0" fillId="4" borderId="0" xfId="1" applyNumberFormat="1" applyFont="1" applyFill="1" applyBorder="1" applyAlignment="1">
      <alignment vertical="center"/>
    </xf>
    <xf numFmtId="9" fontId="0" fillId="4" borderId="0" xfId="2" applyFont="1" applyFill="1" applyAlignment="1">
      <alignment vertical="center"/>
    </xf>
    <xf numFmtId="0" fontId="0" fillId="4" borderId="11" xfId="0" applyFill="1" applyBorder="1" applyAlignment="1">
      <alignment vertical="center"/>
    </xf>
    <xf numFmtId="44" fontId="0" fillId="4" borderId="11" xfId="1" applyNumberFormat="1" applyFont="1" applyFill="1" applyBorder="1" applyAlignment="1">
      <alignment vertical="center"/>
    </xf>
    <xf numFmtId="44" fontId="0" fillId="4" borderId="12" xfId="1" applyNumberFormat="1" applyFont="1" applyFill="1" applyBorder="1" applyAlignment="1">
      <alignment vertical="center"/>
    </xf>
    <xf numFmtId="167" fontId="0" fillId="4" borderId="11" xfId="1" applyNumberFormat="1" applyFont="1" applyFill="1" applyBorder="1" applyAlignment="1">
      <alignment vertical="center"/>
    </xf>
    <xf numFmtId="44" fontId="12" fillId="4" borderId="11" xfId="1" applyNumberFormat="1" applyFont="1" applyFill="1" applyBorder="1" applyAlignment="1">
      <alignment vertical="center"/>
    </xf>
    <xf numFmtId="9" fontId="0" fillId="4" borderId="11" xfId="2" applyFont="1" applyFill="1" applyBorder="1" applyAlignment="1">
      <alignment vertical="center"/>
    </xf>
    <xf numFmtId="44" fontId="0" fillId="4" borderId="11" xfId="0" applyNumberFormat="1" applyFill="1" applyBorder="1" applyAlignment="1">
      <alignment vertical="center"/>
    </xf>
    <xf numFmtId="44" fontId="3" fillId="4" borderId="11" xfId="0" applyNumberFormat="1" applyFont="1" applyFill="1" applyBorder="1" applyAlignment="1">
      <alignment vertical="center"/>
    </xf>
    <xf numFmtId="44" fontId="0" fillId="4" borderId="12" xfId="0" applyNumberFormat="1" applyFill="1" applyBorder="1" applyAlignment="1">
      <alignment vertical="center"/>
    </xf>
    <xf numFmtId="43" fontId="0" fillId="4" borderId="11" xfId="0" applyNumberFormat="1" applyFill="1" applyBorder="1" applyAlignment="1">
      <alignment vertical="center"/>
    </xf>
    <xf numFmtId="0" fontId="0" fillId="4" borderId="0" xfId="0" applyFill="1" applyBorder="1" applyAlignment="1">
      <alignment vertical="center"/>
    </xf>
    <xf numFmtId="44" fontId="0" fillId="4" borderId="0" xfId="0" applyNumberFormat="1" applyFill="1" applyBorder="1" applyAlignment="1">
      <alignment vertical="center"/>
    </xf>
    <xf numFmtId="43" fontId="0" fillId="4" borderId="0" xfId="0" applyNumberFormat="1" applyFill="1" applyBorder="1" applyAlignment="1">
      <alignment vertical="center"/>
    </xf>
    <xf numFmtId="44" fontId="0" fillId="4" borderId="0" xfId="1" applyNumberFormat="1" applyFont="1" applyFill="1" applyBorder="1" applyAlignment="1">
      <alignment vertical="center"/>
    </xf>
    <xf numFmtId="9" fontId="0" fillId="4" borderId="0" xfId="2" applyFont="1" applyFill="1" applyBorder="1" applyAlignment="1">
      <alignment vertical="center"/>
    </xf>
    <xf numFmtId="44" fontId="3" fillId="4" borderId="0" xfId="0" applyNumberFormat="1" applyFont="1" applyFill="1" applyBorder="1" applyAlignment="1">
      <alignment vertical="center"/>
    </xf>
    <xf numFmtId="164" fontId="7" fillId="4" borderId="0" xfId="1" applyNumberFormat="1" applyFont="1" applyFill="1" applyAlignment="1">
      <alignment vertical="center"/>
    </xf>
    <xf numFmtId="164" fontId="7" fillId="4" borderId="0" xfId="1" applyNumberFormat="1" applyFont="1" applyFill="1" applyBorder="1" applyAlignment="1">
      <alignment vertical="center"/>
    </xf>
    <xf numFmtId="44" fontId="9" fillId="5" borderId="0" xfId="0" applyNumberFormat="1" applyFont="1" applyFill="1" applyAlignment="1">
      <alignment horizontal="center" vertical="center"/>
    </xf>
    <xf numFmtId="0" fontId="0" fillId="5" borderId="0" xfId="0" applyFill="1" applyAlignment="1">
      <alignment vertical="center"/>
    </xf>
    <xf numFmtId="0" fontId="3" fillId="3" borderId="0" xfId="0" applyFont="1" applyFill="1" applyAlignment="1">
      <alignment vertical="center"/>
    </xf>
    <xf numFmtId="44" fontId="3" fillId="5" borderId="0" xfId="0" applyNumberFormat="1" applyFont="1" applyFill="1" applyAlignment="1">
      <alignment horizontal="center" vertical="center" wrapText="1"/>
    </xf>
    <xf numFmtId="44" fontId="10" fillId="5" borderId="0" xfId="0" applyNumberFormat="1" applyFont="1" applyFill="1" applyAlignment="1">
      <alignment horizontal="center" vertical="center"/>
    </xf>
    <xf numFmtId="44" fontId="9" fillId="5" borderId="0" xfId="1" applyNumberFormat="1" applyFont="1" applyFill="1" applyAlignment="1">
      <alignment horizontal="center" vertical="center"/>
    </xf>
    <xf numFmtId="44" fontId="0" fillId="5" borderId="0" xfId="0" applyNumberFormat="1" applyFill="1" applyAlignment="1">
      <alignment vertical="center"/>
    </xf>
    <xf numFmtId="0" fontId="9" fillId="5" borderId="0" xfId="0" applyFont="1" applyFill="1" applyAlignment="1">
      <alignment horizontal="center" vertical="center" wrapText="1"/>
    </xf>
    <xf numFmtId="44" fontId="0" fillId="3" borderId="0" xfId="0" applyNumberFormat="1" applyFill="1" applyAlignment="1">
      <alignment horizontal="center" vertical="center"/>
    </xf>
    <xf numFmtId="0" fontId="11" fillId="3" borderId="9" xfId="0" applyFont="1" applyFill="1" applyBorder="1" applyAlignment="1">
      <alignment horizontal="center" vertical="center"/>
    </xf>
    <xf numFmtId="164" fontId="7" fillId="5" borderId="0" xfId="1" applyNumberFormat="1" applyFont="1" applyFill="1" applyAlignment="1">
      <alignment vertical="center"/>
    </xf>
    <xf numFmtId="44" fontId="0" fillId="3" borderId="0" xfId="1" applyNumberFormat="1" applyFont="1" applyFill="1" applyAlignment="1">
      <alignment vertical="center"/>
    </xf>
    <xf numFmtId="44" fontId="0" fillId="3" borderId="10" xfId="1" applyNumberFormat="1" applyFont="1" applyFill="1" applyBorder="1" applyAlignment="1">
      <alignment vertical="center"/>
    </xf>
    <xf numFmtId="44" fontId="7" fillId="3" borderId="0" xfId="1" applyNumberFormat="1" applyFont="1" applyFill="1" applyAlignment="1">
      <alignment vertical="center"/>
    </xf>
    <xf numFmtId="44" fontId="7" fillId="3" borderId="16" xfId="1" applyNumberFormat="1" applyFont="1" applyFill="1" applyBorder="1" applyAlignment="1">
      <alignment vertical="center"/>
    </xf>
    <xf numFmtId="44" fontId="0" fillId="4" borderId="0" xfId="0" applyNumberFormat="1" applyFill="1"/>
    <xf numFmtId="0" fontId="6" fillId="4" borderId="0" xfId="0" applyFont="1" applyFill="1"/>
    <xf numFmtId="0" fontId="4" fillId="4" borderId="4" xfId="0" applyFont="1" applyFill="1" applyBorder="1"/>
    <xf numFmtId="0" fontId="0" fillId="6" borderId="0" xfId="0" applyFill="1" applyAlignment="1">
      <alignment horizontal="right"/>
    </xf>
    <xf numFmtId="44" fontId="0" fillId="4" borderId="3" xfId="1" applyNumberFormat="1" applyFont="1" applyFill="1" applyBorder="1"/>
    <xf numFmtId="0" fontId="0" fillId="6" borderId="0" xfId="0" applyFill="1" applyAlignment="1">
      <alignment horizontal="center"/>
    </xf>
    <xf numFmtId="165" fontId="0" fillId="4" borderId="0" xfId="0" applyNumberFormat="1" applyFill="1"/>
    <xf numFmtId="1" fontId="11" fillId="4" borderId="0" xfId="0" applyNumberFormat="1" applyFont="1" applyFill="1"/>
    <xf numFmtId="0" fontId="11" fillId="4" borderId="0" xfId="0" applyFont="1" applyFill="1"/>
    <xf numFmtId="0" fontId="16" fillId="4" borderId="0" xfId="0" applyFont="1" applyFill="1"/>
    <xf numFmtId="0" fontId="0" fillId="5" borderId="0" xfId="0" applyFill="1" applyBorder="1"/>
    <xf numFmtId="0" fontId="17" fillId="5" borderId="0" xfId="0" applyFont="1" applyFill="1" applyAlignment="1">
      <alignment horizontal="center" vertical="center"/>
    </xf>
    <xf numFmtId="0" fontId="17" fillId="4" borderId="0" xfId="0" applyFont="1" applyFill="1" applyAlignment="1">
      <alignment horizontal="center" vertical="center"/>
    </xf>
    <xf numFmtId="2" fontId="0" fillId="6" borderId="0" xfId="0" applyNumberFormat="1" applyFill="1" applyAlignment="1">
      <alignment horizontal="right"/>
    </xf>
    <xf numFmtId="1" fontId="3" fillId="6" borderId="0" xfId="0" applyNumberFormat="1" applyFont="1" applyFill="1" applyBorder="1" applyAlignment="1">
      <alignment horizontal="center"/>
    </xf>
    <xf numFmtId="2" fontId="0" fillId="6" borderId="0" xfId="0" applyNumberFormat="1" applyFill="1" applyBorder="1" applyAlignment="1">
      <alignment horizontal="right"/>
    </xf>
    <xf numFmtId="0" fontId="0" fillId="5" borderId="0" xfId="0" applyFont="1" applyFill="1"/>
    <xf numFmtId="0" fontId="0" fillId="4" borderId="0" xfId="0" applyFont="1" applyFill="1"/>
    <xf numFmtId="9" fontId="0" fillId="3" borderId="0" xfId="2" applyFont="1" applyFill="1" applyAlignment="1">
      <alignment vertical="center"/>
    </xf>
    <xf numFmtId="44" fontId="3" fillId="3" borderId="0" xfId="0" applyNumberFormat="1" applyFont="1" applyFill="1" applyAlignment="1">
      <alignment vertical="center"/>
    </xf>
    <xf numFmtId="44" fontId="3" fillId="3" borderId="0" xfId="1" applyNumberFormat="1" applyFont="1" applyFill="1" applyAlignment="1">
      <alignment vertical="center"/>
    </xf>
    <xf numFmtId="0" fontId="17" fillId="4" borderId="0" xfId="0" applyFont="1" applyFill="1" applyAlignment="1">
      <alignment horizontal="left" vertical="center"/>
    </xf>
    <xf numFmtId="3" fontId="20" fillId="0" borderId="20" xfId="4" applyNumberFormat="1" applyFont="1" applyBorder="1" applyAlignment="1">
      <alignment horizontal="right" vertical="center"/>
    </xf>
    <xf numFmtId="3" fontId="20" fillId="0" borderId="21" xfId="4" applyNumberFormat="1" applyFont="1" applyBorder="1" applyAlignment="1">
      <alignment horizontal="right" vertical="center"/>
    </xf>
    <xf numFmtId="3" fontId="20" fillId="0" borderId="22" xfId="4" applyNumberFormat="1" applyFont="1" applyBorder="1" applyAlignment="1">
      <alignment horizontal="right" vertical="center"/>
    </xf>
    <xf numFmtId="170" fontId="20" fillId="0" borderId="20" xfId="4" applyNumberFormat="1" applyFont="1" applyBorder="1" applyAlignment="1" applyProtection="1">
      <alignment horizontal="center" vertical="center"/>
      <protection locked="0"/>
    </xf>
    <xf numFmtId="170" fontId="20" fillId="0" borderId="21" xfId="4" applyNumberFormat="1" applyFont="1" applyBorder="1" applyAlignment="1" applyProtection="1">
      <alignment horizontal="center" vertical="center"/>
      <protection locked="0"/>
    </xf>
    <xf numFmtId="170" fontId="20" fillId="0" borderId="22" xfId="4" applyNumberFormat="1" applyFont="1" applyBorder="1" applyAlignment="1" applyProtection="1">
      <alignment horizontal="center" vertical="center"/>
      <protection locked="0"/>
    </xf>
    <xf numFmtId="170" fontId="20" fillId="0" borderId="20" xfId="4" applyNumberFormat="1" applyFont="1" applyBorder="1" applyAlignment="1">
      <alignment horizontal="center" vertical="center"/>
    </xf>
    <xf numFmtId="170" fontId="20" fillId="0" borderId="22" xfId="4" applyNumberFormat="1" applyFont="1" applyBorder="1" applyAlignment="1">
      <alignment horizontal="center" vertical="center"/>
    </xf>
    <xf numFmtId="170" fontId="20" fillId="0" borderId="21" xfId="4" applyNumberFormat="1" applyFont="1" applyBorder="1" applyAlignment="1">
      <alignment horizontal="center" vertical="center"/>
    </xf>
    <xf numFmtId="170" fontId="20" fillId="0" borderId="3" xfId="4" applyNumberFormat="1" applyFont="1" applyBorder="1" applyAlignment="1">
      <alignment horizontal="center" vertical="center"/>
    </xf>
    <xf numFmtId="170" fontId="20" fillId="0" borderId="20" xfId="3" applyNumberFormat="1" applyFont="1" applyBorder="1" applyAlignment="1" applyProtection="1">
      <alignment horizontal="right" vertical="center"/>
      <protection locked="0"/>
    </xf>
    <xf numFmtId="170" fontId="20" fillId="0" borderId="21" xfId="3" applyNumberFormat="1" applyFont="1" applyBorder="1" applyAlignment="1" applyProtection="1">
      <alignment horizontal="right" vertical="center"/>
      <protection locked="0"/>
    </xf>
    <xf numFmtId="170" fontId="20" fillId="0" borderId="22" xfId="3" applyNumberFormat="1" applyFont="1" applyBorder="1" applyAlignment="1" applyProtection="1">
      <alignment horizontal="right" vertical="center"/>
      <protection locked="0"/>
    </xf>
    <xf numFmtId="171" fontId="0" fillId="5" borderId="0" xfId="0" applyNumberFormat="1" applyFill="1" applyAlignment="1">
      <alignment horizontal="right"/>
    </xf>
    <xf numFmtId="171" fontId="0" fillId="4" borderId="0" xfId="0" applyNumberFormat="1" applyFill="1" applyAlignment="1">
      <alignment horizontal="right"/>
    </xf>
    <xf numFmtId="171" fontId="0" fillId="0" borderId="23" xfId="0" applyNumberFormat="1" applyBorder="1" applyAlignment="1">
      <alignment horizontal="right"/>
    </xf>
    <xf numFmtId="171" fontId="0" fillId="0" borderId="18" xfId="0" applyNumberFormat="1" applyBorder="1" applyAlignment="1">
      <alignment horizontal="right"/>
    </xf>
    <xf numFmtId="0" fontId="2" fillId="5" borderId="0" xfId="0" applyFont="1" applyFill="1" applyAlignment="1">
      <alignment horizontal="left"/>
    </xf>
    <xf numFmtId="166" fontId="0" fillId="6" borderId="0" xfId="0" applyNumberFormat="1" applyFill="1" applyAlignment="1">
      <alignment horizontal="right"/>
    </xf>
    <xf numFmtId="173" fontId="0" fillId="6" borderId="0" xfId="0" applyNumberFormat="1" applyFill="1" applyAlignment="1">
      <alignment horizontal="right"/>
    </xf>
    <xf numFmtId="44" fontId="3" fillId="5" borderId="0" xfId="1" applyNumberFormat="1" applyFont="1" applyFill="1" applyAlignment="1">
      <alignment horizontal="center" wrapText="1"/>
    </xf>
    <xf numFmtId="44" fontId="1" fillId="3" borderId="0" xfId="1" applyNumberFormat="1" applyFont="1" applyFill="1" applyAlignment="1">
      <alignment vertical="center"/>
    </xf>
    <xf numFmtId="166" fontId="0" fillId="7" borderId="0" xfId="0" applyNumberFormat="1" applyFill="1"/>
    <xf numFmtId="164" fontId="0" fillId="5" borderId="0" xfId="1" applyNumberFormat="1" applyFont="1" applyFill="1"/>
    <xf numFmtId="173" fontId="0" fillId="4" borderId="0" xfId="0" applyNumberFormat="1" applyFill="1"/>
    <xf numFmtId="1" fontId="6" fillId="4" borderId="0" xfId="0" applyNumberFormat="1" applyFont="1" applyFill="1"/>
    <xf numFmtId="173" fontId="6" fillId="4" borderId="0" xfId="0" applyNumberFormat="1" applyFont="1" applyFill="1"/>
    <xf numFmtId="0" fontId="2" fillId="4" borderId="0" xfId="0" applyFont="1" applyFill="1" applyAlignment="1">
      <alignment horizontal="right"/>
    </xf>
    <xf numFmtId="44" fontId="2" fillId="4" borderId="0" xfId="0" applyNumberFormat="1" applyFont="1" applyFill="1" applyBorder="1" applyAlignment="1">
      <alignment vertical="center"/>
    </xf>
    <xf numFmtId="2" fontId="6" fillId="4" borderId="0" xfId="0" applyNumberFormat="1" applyFont="1" applyFill="1"/>
    <xf numFmtId="2" fontId="6" fillId="4" borderId="0" xfId="0" applyNumberFormat="1" applyFont="1" applyFill="1" applyBorder="1"/>
    <xf numFmtId="0" fontId="3" fillId="4" borderId="0" xfId="0" applyFont="1" applyFill="1" applyBorder="1" applyAlignment="1">
      <alignment horizontal="center"/>
    </xf>
    <xf numFmtId="1" fontId="2" fillId="4" borderId="0" xfId="0" applyNumberFormat="1" applyFont="1" applyFill="1"/>
    <xf numFmtId="3" fontId="20" fillId="0" borderId="3" xfId="4" applyNumberFormat="1" applyFont="1" applyBorder="1" applyAlignment="1">
      <alignment horizontal="right" vertical="center"/>
    </xf>
    <xf numFmtId="164" fontId="0" fillId="4" borderId="0" xfId="1" applyNumberFormat="1" applyFont="1" applyFill="1"/>
    <xf numFmtId="164" fontId="0" fillId="4" borderId="3" xfId="1" applyNumberFormat="1" applyFont="1" applyFill="1" applyBorder="1"/>
    <xf numFmtId="0" fontId="21" fillId="8" borderId="0" xfId="0" applyFont="1" applyFill="1" applyAlignment="1">
      <alignment horizontal="center" vertical="center" wrapText="1"/>
    </xf>
    <xf numFmtId="44" fontId="27" fillId="12" borderId="0" xfId="1" applyNumberFormat="1" applyFont="1" applyFill="1" applyAlignment="1">
      <alignment vertical="center"/>
    </xf>
    <xf numFmtId="0" fontId="28" fillId="12" borderId="3" xfId="0" applyFont="1" applyFill="1" applyBorder="1" applyAlignment="1">
      <alignment horizontal="center" vertical="center"/>
    </xf>
    <xf numFmtId="0" fontId="29" fillId="4" borderId="0" xfId="0" applyFont="1" applyFill="1" applyAlignment="1">
      <alignment vertical="center"/>
    </xf>
    <xf numFmtId="44" fontId="29" fillId="4" borderId="0" xfId="0" applyNumberFormat="1" applyFont="1" applyFill="1" applyAlignment="1">
      <alignment vertical="center"/>
    </xf>
    <xf numFmtId="0" fontId="17" fillId="4" borderId="0" xfId="0" applyFont="1" applyFill="1" applyAlignment="1">
      <alignment vertical="center"/>
    </xf>
    <xf numFmtId="44" fontId="17" fillId="4" borderId="0" xfId="0" applyNumberFormat="1" applyFont="1" applyFill="1" applyAlignment="1">
      <alignment vertical="center"/>
    </xf>
    <xf numFmtId="0" fontId="3" fillId="13" borderId="0" xfId="1" applyNumberFormat="1" applyFont="1" applyFill="1" applyAlignment="1">
      <alignment vertical="center"/>
    </xf>
    <xf numFmtId="164" fontId="17" fillId="4" borderId="3" xfId="1" applyNumberFormat="1" applyFont="1" applyFill="1" applyBorder="1"/>
    <xf numFmtId="44" fontId="17" fillId="4" borderId="4" xfId="1" applyNumberFormat="1" applyFont="1" applyFill="1" applyBorder="1"/>
    <xf numFmtId="0" fontId="3" fillId="4" borderId="8" xfId="0" applyFont="1" applyFill="1" applyBorder="1" applyAlignment="1"/>
    <xf numFmtId="0" fontId="4" fillId="5" borderId="0" xfId="0" applyFont="1" applyFill="1" applyAlignment="1">
      <alignment vertical="center"/>
    </xf>
    <xf numFmtId="0" fontId="4" fillId="5" borderId="0" xfId="0" applyFont="1" applyFill="1"/>
    <xf numFmtId="44" fontId="34" fillId="5" borderId="0" xfId="0" applyNumberFormat="1" applyFont="1" applyFill="1" applyAlignment="1">
      <alignment horizontal="center" vertical="center" wrapText="1"/>
    </xf>
    <xf numFmtId="0" fontId="3" fillId="5" borderId="0" xfId="0" applyFont="1" applyFill="1" applyAlignment="1">
      <alignment horizontal="right" vertical="center" wrapText="1"/>
    </xf>
    <xf numFmtId="0" fontId="3" fillId="3" borderId="0" xfId="0" applyFont="1" applyFill="1" applyAlignment="1">
      <alignment horizontal="center" vertical="center" wrapText="1"/>
    </xf>
    <xf numFmtId="0" fontId="0" fillId="3" borderId="0" xfId="0" applyFill="1" applyAlignment="1">
      <alignment horizontal="center" vertical="center" wrapText="1"/>
    </xf>
    <xf numFmtId="0" fontId="0" fillId="4" borderId="11" xfId="0" applyFill="1" applyBorder="1" applyAlignment="1">
      <alignment horizontal="center" vertical="center" wrapText="1"/>
    </xf>
    <xf numFmtId="0" fontId="0" fillId="5" borderId="0" xfId="0" applyFill="1" applyAlignment="1">
      <alignment horizontal="center" vertical="center" wrapText="1"/>
    </xf>
    <xf numFmtId="0" fontId="0" fillId="4" borderId="0" xfId="0" applyFill="1" applyBorder="1" applyAlignment="1">
      <alignment horizontal="center" vertical="center" wrapText="1"/>
    </xf>
    <xf numFmtId="164" fontId="7" fillId="5" borderId="0" xfId="1" applyNumberFormat="1" applyFont="1" applyFill="1" applyAlignment="1">
      <alignment horizontal="center" vertical="center" wrapText="1"/>
    </xf>
    <xf numFmtId="0" fontId="0" fillId="3" borderId="0" xfId="0" applyFont="1" applyFill="1" applyAlignment="1">
      <alignment horizontal="center" vertical="center" wrapText="1"/>
    </xf>
    <xf numFmtId="44" fontId="7" fillId="3" borderId="36" xfId="1" applyNumberFormat="1" applyFont="1" applyFill="1" applyBorder="1" applyAlignment="1">
      <alignment vertical="center"/>
    </xf>
    <xf numFmtId="0" fontId="3" fillId="14" borderId="0" xfId="1" applyNumberFormat="1" applyFont="1" applyFill="1" applyAlignment="1">
      <alignment vertical="center"/>
    </xf>
    <xf numFmtId="44" fontId="22" fillId="4" borderId="36" xfId="1" applyNumberFormat="1" applyFont="1" applyFill="1" applyBorder="1"/>
    <xf numFmtId="44" fontId="0" fillId="4" borderId="9" xfId="1" applyNumberFormat="1" applyFont="1" applyFill="1" applyBorder="1"/>
    <xf numFmtId="44" fontId="3" fillId="6" borderId="36" xfId="1" applyNumberFormat="1" applyFont="1" applyFill="1" applyBorder="1"/>
    <xf numFmtId="44" fontId="0" fillId="6" borderId="36" xfId="1" applyNumberFormat="1" applyFont="1" applyFill="1" applyBorder="1"/>
    <xf numFmtId="164" fontId="0" fillId="4" borderId="9" xfId="1" applyNumberFormat="1" applyFont="1" applyFill="1" applyBorder="1"/>
    <xf numFmtId="164" fontId="3" fillId="6" borderId="36" xfId="1" applyNumberFormat="1" applyFont="1" applyFill="1" applyBorder="1"/>
    <xf numFmtId="0" fontId="36" fillId="10" borderId="0" xfId="0" applyFont="1" applyFill="1" applyAlignment="1">
      <alignment vertical="center"/>
    </xf>
    <xf numFmtId="0" fontId="36" fillId="4" borderId="0" xfId="0" applyFont="1" applyFill="1" applyAlignment="1">
      <alignment vertical="center"/>
    </xf>
    <xf numFmtId="0" fontId="36" fillId="0" borderId="0" xfId="0" applyFont="1"/>
    <xf numFmtId="0" fontId="41" fillId="2" borderId="17" xfId="0" applyFont="1" applyFill="1" applyBorder="1" applyAlignment="1">
      <alignment vertical="center"/>
    </xf>
    <xf numFmtId="0" fontId="36" fillId="2" borderId="0" xfId="0" applyFont="1" applyFill="1"/>
    <xf numFmtId="164" fontId="37" fillId="2" borderId="45" xfId="1" applyNumberFormat="1" applyFont="1" applyFill="1" applyBorder="1" applyProtection="1">
      <protection locked="0"/>
    </xf>
    <xf numFmtId="0" fontId="37" fillId="2" borderId="45" xfId="1" applyNumberFormat="1" applyFont="1" applyFill="1" applyBorder="1" applyProtection="1">
      <protection locked="0"/>
    </xf>
    <xf numFmtId="49" fontId="36" fillId="0" borderId="0" xfId="0" applyNumberFormat="1" applyFont="1"/>
    <xf numFmtId="164" fontId="36" fillId="2" borderId="47" xfId="1" applyNumberFormat="1" applyFont="1" applyFill="1" applyBorder="1" applyProtection="1">
      <protection locked="0"/>
    </xf>
    <xf numFmtId="164" fontId="36" fillId="2" borderId="48" xfId="1" applyNumberFormat="1" applyFont="1" applyFill="1" applyBorder="1" applyProtection="1">
      <protection locked="0"/>
    </xf>
    <xf numFmtId="0" fontId="36" fillId="2" borderId="47" xfId="0" applyFont="1" applyFill="1" applyBorder="1" applyProtection="1">
      <protection locked="0"/>
    </xf>
    <xf numFmtId="0" fontId="36" fillId="2" borderId="48" xfId="0" applyFont="1" applyFill="1" applyBorder="1" applyProtection="1">
      <protection locked="0"/>
    </xf>
    <xf numFmtId="0" fontId="36" fillId="2" borderId="49" xfId="0" applyFont="1" applyFill="1" applyBorder="1" applyProtection="1">
      <protection locked="0"/>
    </xf>
    <xf numFmtId="172" fontId="36" fillId="2" borderId="48" xfId="1" applyNumberFormat="1" applyFont="1" applyFill="1" applyBorder="1" applyProtection="1">
      <protection locked="0"/>
    </xf>
    <xf numFmtId="172" fontId="36" fillId="2" borderId="47" xfId="1" applyNumberFormat="1" applyFont="1" applyFill="1" applyBorder="1" applyAlignment="1" applyProtection="1">
      <alignment horizontal="center"/>
      <protection locked="0"/>
    </xf>
    <xf numFmtId="172" fontId="36" fillId="2" borderId="48" xfId="1" applyNumberFormat="1" applyFont="1" applyFill="1" applyBorder="1" applyAlignment="1" applyProtection="1">
      <alignment horizontal="center"/>
      <protection locked="0"/>
    </xf>
    <xf numFmtId="172" fontId="36" fillId="2" borderId="49" xfId="1" applyNumberFormat="1" applyFont="1" applyFill="1" applyBorder="1" applyAlignment="1" applyProtection="1">
      <alignment horizontal="center"/>
      <protection locked="0"/>
    </xf>
    <xf numFmtId="164" fontId="43" fillId="11" borderId="0" xfId="1" applyNumberFormat="1" applyFont="1" applyFill="1" applyBorder="1" applyAlignment="1">
      <alignment vertical="center"/>
    </xf>
    <xf numFmtId="164" fontId="36" fillId="2" borderId="50" xfId="1" applyNumberFormat="1" applyFont="1" applyFill="1" applyBorder="1" applyProtection="1">
      <protection locked="0"/>
    </xf>
    <xf numFmtId="9" fontId="43" fillId="11" borderId="0" xfId="2" applyFont="1" applyFill="1" applyBorder="1" applyAlignment="1">
      <alignment vertical="center"/>
    </xf>
    <xf numFmtId="0" fontId="43" fillId="11" borderId="0" xfId="2" applyNumberFormat="1" applyFont="1" applyFill="1" applyBorder="1" applyAlignment="1">
      <alignment vertical="center"/>
    </xf>
    <xf numFmtId="172" fontId="36" fillId="2" borderId="50" xfId="1" applyNumberFormat="1" applyFont="1" applyFill="1" applyBorder="1" applyProtection="1">
      <protection locked="0"/>
    </xf>
    <xf numFmtId="172" fontId="38" fillId="15" borderId="0" xfId="1" applyNumberFormat="1" applyFont="1" applyFill="1" applyBorder="1"/>
    <xf numFmtId="14" fontId="36" fillId="2" borderId="17" xfId="1" applyNumberFormat="1" applyFont="1" applyFill="1" applyBorder="1" applyProtection="1">
      <protection locked="0"/>
    </xf>
    <xf numFmtId="14" fontId="36" fillId="2" borderId="51" xfId="1" applyNumberFormat="1" applyFont="1" applyFill="1" applyBorder="1" applyProtection="1">
      <protection locked="0"/>
    </xf>
    <xf numFmtId="172" fontId="36" fillId="2" borderId="51" xfId="1" applyNumberFormat="1" applyFont="1" applyFill="1" applyBorder="1" applyProtection="1">
      <protection locked="0"/>
    </xf>
    <xf numFmtId="164" fontId="36" fillId="2" borderId="52" xfId="1" applyNumberFormat="1" applyFont="1" applyFill="1" applyBorder="1" applyProtection="1">
      <protection locked="0"/>
    </xf>
    <xf numFmtId="0" fontId="36" fillId="5" borderId="0" xfId="0" applyFont="1" applyFill="1" applyAlignment="1">
      <alignment vertical="center"/>
    </xf>
    <xf numFmtId="0" fontId="46" fillId="5" borderId="0" xfId="0" applyFont="1" applyFill="1" applyAlignment="1">
      <alignment vertical="center"/>
    </xf>
    <xf numFmtId="164" fontId="43" fillId="11" borderId="17" xfId="1" applyNumberFormat="1" applyFont="1" applyFill="1" applyBorder="1" applyAlignment="1">
      <alignment vertical="center"/>
    </xf>
    <xf numFmtId="164" fontId="43" fillId="11" borderId="41" xfId="1" applyNumberFormat="1" applyFont="1" applyFill="1" applyBorder="1" applyAlignment="1">
      <alignment vertical="center"/>
    </xf>
    <xf numFmtId="164" fontId="43" fillId="11" borderId="43" xfId="1" applyNumberFormat="1" applyFont="1" applyFill="1" applyBorder="1" applyAlignment="1">
      <alignment vertical="center"/>
    </xf>
    <xf numFmtId="164" fontId="43" fillId="11" borderId="45" xfId="1" applyNumberFormat="1" applyFont="1" applyFill="1" applyBorder="1" applyAlignment="1">
      <alignment vertical="center"/>
    </xf>
    <xf numFmtId="0" fontId="50" fillId="10" borderId="25" xfId="0" applyFont="1" applyFill="1" applyBorder="1" applyAlignment="1">
      <alignment vertical="center" wrapText="1"/>
    </xf>
    <xf numFmtId="0" fontId="51" fillId="11" borderId="0" xfId="0" applyFont="1" applyFill="1" applyAlignment="1">
      <alignment vertical="center"/>
    </xf>
    <xf numFmtId="0" fontId="45" fillId="4" borderId="0" xfId="0" applyFont="1" applyFill="1" applyAlignment="1">
      <alignment vertical="center"/>
    </xf>
    <xf numFmtId="0" fontId="50" fillId="10" borderId="27" xfId="0" applyFont="1" applyFill="1" applyBorder="1" applyAlignment="1">
      <alignment vertical="center" wrapText="1"/>
    </xf>
    <xf numFmtId="0" fontId="50" fillId="10" borderId="29" xfId="0" applyFont="1" applyFill="1" applyBorder="1" applyAlignment="1">
      <alignment vertical="center" wrapText="1"/>
    </xf>
    <xf numFmtId="0" fontId="50" fillId="10" borderId="31" xfId="0" applyFont="1" applyFill="1" applyBorder="1" applyAlignment="1">
      <alignment vertical="center" wrapText="1"/>
    </xf>
    <xf numFmtId="0" fontId="50" fillId="10" borderId="30" xfId="0" applyFont="1" applyFill="1" applyBorder="1" applyAlignment="1">
      <alignment vertical="center" wrapText="1"/>
    </xf>
    <xf numFmtId="0" fontId="53" fillId="2" borderId="2" xfId="0" applyFont="1" applyFill="1" applyBorder="1" applyAlignment="1" applyProtection="1">
      <alignment horizontal="center" vertical="center"/>
      <protection locked="0"/>
    </xf>
    <xf numFmtId="14" fontId="36" fillId="4" borderId="0" xfId="0" applyNumberFormat="1" applyFont="1" applyFill="1" applyAlignment="1">
      <alignment vertical="center"/>
    </xf>
    <xf numFmtId="43" fontId="39" fillId="4" borderId="0" xfId="1" quotePrefix="1" applyFont="1" applyFill="1" applyAlignment="1" applyProtection="1">
      <alignment horizontal="center" vertical="center" wrapText="1"/>
    </xf>
    <xf numFmtId="0" fontId="36" fillId="2" borderId="1" xfId="0" applyFont="1" applyFill="1" applyBorder="1" applyAlignment="1" applyProtection="1">
      <alignment horizontal="right" vertical="center"/>
      <protection locked="0"/>
    </xf>
    <xf numFmtId="0" fontId="46" fillId="2" borderId="7" xfId="0" applyFont="1" applyFill="1" applyBorder="1" applyAlignment="1" applyProtection="1">
      <alignment vertical="center"/>
      <protection locked="0"/>
    </xf>
    <xf numFmtId="0" fontId="38" fillId="5" borderId="36" xfId="0" applyFont="1" applyFill="1" applyBorder="1" applyAlignment="1">
      <alignment horizontal="center" vertical="center" wrapText="1"/>
    </xf>
    <xf numFmtId="172" fontId="36" fillId="2" borderId="53" xfId="1" applyNumberFormat="1" applyFont="1" applyFill="1" applyBorder="1" applyProtection="1">
      <protection locked="0"/>
    </xf>
    <xf numFmtId="0" fontId="36" fillId="10" borderId="0" xfId="0" applyFont="1" applyFill="1"/>
    <xf numFmtId="0" fontId="35" fillId="10" borderId="18" xfId="0" applyFont="1" applyFill="1" applyBorder="1" applyAlignment="1">
      <alignment horizontal="right"/>
    </xf>
    <xf numFmtId="0" fontId="35" fillId="10" borderId="0" xfId="0" applyFont="1" applyFill="1" applyBorder="1" applyAlignment="1">
      <alignment horizontal="right"/>
    </xf>
    <xf numFmtId="0" fontId="36" fillId="10" borderId="18" xfId="0" applyFont="1" applyFill="1" applyBorder="1" applyAlignment="1">
      <alignment horizontal="right"/>
    </xf>
    <xf numFmtId="0" fontId="36" fillId="10" borderId="0" xfId="0" applyFont="1" applyFill="1" applyBorder="1" applyAlignment="1">
      <alignment horizontal="right"/>
    </xf>
    <xf numFmtId="0" fontId="36" fillId="10" borderId="18" xfId="0" applyFont="1" applyFill="1" applyBorder="1" applyAlignment="1">
      <alignment horizontal="left"/>
    </xf>
    <xf numFmtId="0" fontId="36" fillId="10" borderId="18" xfId="0" applyFont="1" applyFill="1" applyBorder="1"/>
    <xf numFmtId="0" fontId="36" fillId="10" borderId="8" xfId="0" applyFont="1" applyFill="1" applyBorder="1"/>
    <xf numFmtId="0" fontId="42" fillId="10" borderId="46" xfId="0" applyFont="1" applyFill="1" applyBorder="1"/>
    <xf numFmtId="0" fontId="36" fillId="10" borderId="0" xfId="0" applyFont="1" applyFill="1" applyBorder="1"/>
    <xf numFmtId="0" fontId="40" fillId="10" borderId="0" xfId="0" applyFont="1" applyFill="1"/>
    <xf numFmtId="0" fontId="46" fillId="10" borderId="0" xfId="0" applyFont="1" applyFill="1" applyAlignment="1">
      <alignment vertical="center"/>
    </xf>
    <xf numFmtId="0" fontId="47" fillId="10" borderId="0" xfId="0" applyFont="1" applyFill="1" applyAlignment="1">
      <alignment vertical="center"/>
    </xf>
    <xf numFmtId="0" fontId="36" fillId="10" borderId="0" xfId="0" applyFont="1" applyFill="1" applyBorder="1" applyAlignment="1">
      <alignment vertical="center"/>
    </xf>
    <xf numFmtId="0" fontId="35" fillId="10" borderId="4" xfId="0" applyFont="1" applyFill="1" applyBorder="1" applyAlignment="1">
      <alignment vertical="center"/>
    </xf>
    <xf numFmtId="0" fontId="48" fillId="10" borderId="0" xfId="0" applyFont="1" applyFill="1" applyBorder="1" applyAlignment="1">
      <alignment vertical="center"/>
    </xf>
    <xf numFmtId="0" fontId="43" fillId="11" borderId="38" xfId="0" applyFont="1" applyFill="1" applyBorder="1" applyAlignment="1">
      <alignment horizontal="center" vertical="center" wrapText="1"/>
    </xf>
    <xf numFmtId="0" fontId="46" fillId="10" borderId="0" xfId="0" applyFont="1" applyFill="1" applyBorder="1" applyAlignment="1">
      <alignment vertical="center"/>
    </xf>
    <xf numFmtId="43" fontId="45" fillId="10" borderId="0" xfId="1" applyFont="1" applyFill="1" applyAlignment="1" applyProtection="1">
      <alignment vertical="center"/>
    </xf>
    <xf numFmtId="0" fontId="45" fillId="10" borderId="0" xfId="0" applyFont="1" applyFill="1" applyAlignment="1">
      <alignment vertical="center"/>
    </xf>
    <xf numFmtId="14" fontId="36" fillId="10" borderId="0" xfId="0" applyNumberFormat="1" applyFont="1" applyFill="1" applyAlignment="1">
      <alignment vertical="center"/>
    </xf>
    <xf numFmtId="2" fontId="36" fillId="10" borderId="0" xfId="0" applyNumberFormat="1" applyFont="1" applyFill="1" applyAlignment="1">
      <alignment vertical="center"/>
    </xf>
    <xf numFmtId="0" fontId="41" fillId="2" borderId="0" xfId="0" applyFont="1" applyFill="1" applyBorder="1" applyAlignment="1">
      <alignment vertical="center"/>
    </xf>
    <xf numFmtId="0" fontId="38" fillId="11" borderId="5" xfId="0" applyFont="1" applyFill="1" applyBorder="1" applyAlignment="1">
      <alignment horizontal="center" vertical="center"/>
    </xf>
    <xf numFmtId="0" fontId="52" fillId="10" borderId="0" xfId="0" applyFont="1" applyFill="1" applyAlignment="1">
      <alignment vertical="center" wrapText="1"/>
    </xf>
    <xf numFmtId="0" fontId="48" fillId="10" borderId="0" xfId="0" applyFont="1" applyFill="1" applyAlignment="1">
      <alignment vertical="center"/>
    </xf>
    <xf numFmtId="14" fontId="46" fillId="10" borderId="6" xfId="0" applyNumberFormat="1" applyFont="1" applyFill="1" applyBorder="1" applyAlignment="1">
      <alignment vertical="center"/>
    </xf>
    <xf numFmtId="0" fontId="52" fillId="10" borderId="0" xfId="0" applyFont="1" applyFill="1" applyBorder="1" applyAlignment="1">
      <alignment vertical="center"/>
    </xf>
    <xf numFmtId="0" fontId="35" fillId="10" borderId="8" xfId="0" applyFont="1" applyFill="1" applyBorder="1" applyAlignment="1">
      <alignment vertical="center"/>
    </xf>
    <xf numFmtId="0" fontId="54" fillId="10" borderId="0" xfId="0" applyFont="1" applyFill="1" applyAlignment="1">
      <alignment vertical="center"/>
    </xf>
    <xf numFmtId="0" fontId="46" fillId="10" borderId="4" xfId="0" applyFont="1" applyFill="1" applyBorder="1" applyAlignment="1">
      <alignment vertical="center"/>
    </xf>
    <xf numFmtId="0" fontId="55" fillId="10" borderId="0" xfId="0" applyFont="1" applyFill="1" applyAlignment="1">
      <alignment vertical="center"/>
    </xf>
    <xf numFmtId="0" fontId="37" fillId="10" borderId="0" xfId="0" applyFont="1" applyFill="1" applyAlignment="1">
      <alignment vertical="center"/>
    </xf>
    <xf numFmtId="43" fontId="37" fillId="10" borderId="0" xfId="1" applyFont="1" applyFill="1" applyAlignment="1" applyProtection="1">
      <alignment vertical="center"/>
    </xf>
    <xf numFmtId="0" fontId="38" fillId="11" borderId="37" xfId="0" applyFont="1" applyFill="1" applyBorder="1" applyAlignment="1">
      <alignment horizontal="center" vertical="center"/>
    </xf>
    <xf numFmtId="43" fontId="39" fillId="10" borderId="0" xfId="1" applyFont="1" applyFill="1" applyAlignment="1" applyProtection="1">
      <alignment vertical="center"/>
    </xf>
    <xf numFmtId="164" fontId="37" fillId="10" borderId="0" xfId="1" applyNumberFormat="1" applyFont="1" applyFill="1" applyAlignment="1" applyProtection="1">
      <alignment vertical="center"/>
    </xf>
    <xf numFmtId="43" fontId="37" fillId="10" borderId="0" xfId="1" applyFont="1" applyFill="1" applyBorder="1" applyAlignment="1" applyProtection="1">
      <alignment vertical="center"/>
    </xf>
    <xf numFmtId="14" fontId="37" fillId="10" borderId="0" xfId="0" applyNumberFormat="1" applyFont="1" applyFill="1" applyAlignment="1">
      <alignment vertical="center"/>
    </xf>
    <xf numFmtId="43" fontId="37" fillId="10" borderId="0" xfId="1" applyFont="1" applyFill="1" applyAlignment="1" applyProtection="1">
      <alignment horizontal="center" vertical="center"/>
    </xf>
    <xf numFmtId="164" fontId="38" fillId="11" borderId="32" xfId="1" applyNumberFormat="1" applyFont="1" applyFill="1" applyBorder="1" applyAlignment="1">
      <alignment horizontal="center" vertical="center"/>
    </xf>
    <xf numFmtId="164" fontId="38" fillId="11" borderId="33" xfId="1" applyNumberFormat="1" applyFont="1" applyFill="1" applyBorder="1" applyAlignment="1">
      <alignment horizontal="center" vertical="center"/>
    </xf>
    <xf numFmtId="164" fontId="38" fillId="11" borderId="34" xfId="1" applyNumberFormat="1" applyFont="1" applyFill="1" applyBorder="1" applyAlignment="1">
      <alignment horizontal="center" vertical="center"/>
    </xf>
    <xf numFmtId="164" fontId="38" fillId="11" borderId="35" xfId="1" applyNumberFormat="1" applyFont="1" applyFill="1" applyBorder="1" applyAlignment="1">
      <alignment horizontal="center" vertical="center"/>
    </xf>
    <xf numFmtId="164" fontId="38" fillId="11" borderId="36" xfId="1" applyNumberFormat="1" applyFont="1" applyFill="1" applyBorder="1" applyAlignment="1">
      <alignment horizontal="center" vertical="center"/>
    </xf>
    <xf numFmtId="43" fontId="37" fillId="4" borderId="0" xfId="1" applyFont="1" applyFill="1" applyAlignment="1" applyProtection="1">
      <alignment vertical="center"/>
    </xf>
    <xf numFmtId="38" fontId="38" fillId="11" borderId="36" xfId="1" applyNumberFormat="1" applyFont="1" applyFill="1" applyBorder="1" applyAlignment="1">
      <alignment horizontal="right" vertical="center"/>
    </xf>
    <xf numFmtId="0" fontId="58" fillId="10" borderId="0" xfId="0" applyFont="1" applyFill="1" applyAlignment="1">
      <alignment horizontal="right" vertical="center"/>
    </xf>
    <xf numFmtId="43" fontId="59" fillId="10" borderId="0" xfId="0" applyNumberFormat="1" applyFont="1" applyFill="1" applyAlignment="1">
      <alignment vertical="center"/>
    </xf>
    <xf numFmtId="43" fontId="45" fillId="10" borderId="0" xfId="1" quotePrefix="1" applyFont="1" applyFill="1" applyAlignment="1" applyProtection="1">
      <alignment vertical="center"/>
    </xf>
    <xf numFmtId="0" fontId="51" fillId="10" borderId="0" xfId="0" applyFont="1" applyFill="1" applyAlignment="1">
      <alignment vertical="center"/>
    </xf>
    <xf numFmtId="0" fontId="51" fillId="10" borderId="0" xfId="0" applyFont="1" applyFill="1" applyAlignment="1">
      <alignment horizontal="right" vertical="center"/>
    </xf>
    <xf numFmtId="0" fontId="56" fillId="10" borderId="0" xfId="0" applyFont="1" applyFill="1" applyAlignment="1">
      <alignment vertical="center"/>
    </xf>
    <xf numFmtId="0" fontId="39" fillId="10" borderId="0" xfId="0" applyFont="1" applyFill="1" applyAlignment="1">
      <alignment vertical="center"/>
    </xf>
    <xf numFmtId="43" fontId="39" fillId="10" borderId="0" xfId="1" quotePrefix="1" applyFont="1" applyFill="1" applyAlignment="1" applyProtection="1">
      <alignment vertical="center"/>
    </xf>
    <xf numFmtId="0" fontId="56" fillId="10" borderId="0" xfId="0" applyFont="1" applyFill="1" applyAlignment="1">
      <alignment horizontal="right" vertical="center"/>
    </xf>
    <xf numFmtId="43" fontId="57" fillId="10" borderId="0" xfId="1" quotePrefix="1" applyFont="1" applyFill="1" applyAlignment="1" applyProtection="1">
      <alignment vertical="center"/>
    </xf>
    <xf numFmtId="0" fontId="35" fillId="10" borderId="0" xfId="0" applyFont="1" applyFill="1" applyAlignment="1">
      <alignment vertical="center"/>
    </xf>
    <xf numFmtId="0" fontId="0" fillId="10" borderId="0" xfId="0" applyFill="1"/>
    <xf numFmtId="0" fontId="33" fillId="10" borderId="0" xfId="0" applyFont="1" applyFill="1" applyAlignment="1">
      <alignment horizontal="right"/>
    </xf>
    <xf numFmtId="44" fontId="26" fillId="10" borderId="0" xfId="0" applyNumberFormat="1" applyFont="1" applyFill="1"/>
    <xf numFmtId="0" fontId="2" fillId="10" borderId="0" xfId="0" applyFont="1" applyFill="1"/>
    <xf numFmtId="0" fontId="25" fillId="10" borderId="0" xfId="0" applyFont="1" applyFill="1" applyAlignment="1">
      <alignment vertical="center"/>
    </xf>
    <xf numFmtId="0" fontId="24" fillId="10" borderId="0" xfId="0" applyFont="1" applyFill="1"/>
    <xf numFmtId="164" fontId="0" fillId="10" borderId="0" xfId="1" applyNumberFormat="1" applyFont="1" applyFill="1"/>
    <xf numFmtId="44" fontId="0" fillId="10" borderId="0" xfId="0" applyNumberFormat="1" applyFill="1"/>
    <xf numFmtId="0" fontId="3" fillId="10" borderId="0" xfId="0" applyFont="1" applyFill="1"/>
    <xf numFmtId="164" fontId="7" fillId="10" borderId="0" xfId="1" applyNumberFormat="1" applyFont="1" applyFill="1" applyAlignment="1">
      <alignment horizontal="center"/>
    </xf>
    <xf numFmtId="0" fontId="7" fillId="10" borderId="0" xfId="0" applyFont="1" applyFill="1" applyAlignment="1">
      <alignment horizontal="center"/>
    </xf>
    <xf numFmtId="44" fontId="7" fillId="10" borderId="0" xfId="0" applyNumberFormat="1" applyFont="1" applyFill="1" applyAlignment="1">
      <alignment horizontal="center"/>
    </xf>
    <xf numFmtId="0" fontId="7" fillId="10" borderId="0" xfId="0" applyFont="1" applyFill="1"/>
    <xf numFmtId="0" fontId="0" fillId="10" borderId="0" xfId="0" applyFill="1" applyAlignment="1">
      <alignment horizontal="center" vertical="center"/>
    </xf>
    <xf numFmtId="43" fontId="0" fillId="10" borderId="0" xfId="1" applyFont="1" applyFill="1" applyBorder="1"/>
    <xf numFmtId="0" fontId="6" fillId="10" borderId="0" xfId="0" applyFont="1" applyFill="1"/>
    <xf numFmtId="43" fontId="0" fillId="10" borderId="8" xfId="1" applyFont="1" applyFill="1" applyBorder="1"/>
    <xf numFmtId="0" fontId="8" fillId="10" borderId="0" xfId="0" applyFont="1" applyFill="1"/>
    <xf numFmtId="0" fontId="0" fillId="10" borderId="8" xfId="0" applyFill="1" applyBorder="1"/>
    <xf numFmtId="0" fontId="6" fillId="10" borderId="0" xfId="0" applyFont="1" applyFill="1" applyAlignment="1">
      <alignment horizontal="right"/>
    </xf>
    <xf numFmtId="164" fontId="6" fillId="10" borderId="0" xfId="1" applyNumberFormat="1" applyFont="1" applyFill="1"/>
    <xf numFmtId="44" fontId="6" fillId="10" borderId="0" xfId="0" applyNumberFormat="1" applyFont="1" applyFill="1"/>
    <xf numFmtId="0" fontId="0" fillId="10" borderId="0" xfId="0" applyFill="1" applyAlignment="1">
      <alignment horizontal="right"/>
    </xf>
    <xf numFmtId="164" fontId="0" fillId="10" borderId="0" xfId="1" applyNumberFormat="1" applyFont="1" applyFill="1" applyBorder="1"/>
    <xf numFmtId="44" fontId="0" fillId="10" borderId="0" xfId="1" applyNumberFormat="1" applyFont="1" applyFill="1" applyBorder="1"/>
    <xf numFmtId="0" fontId="4" fillId="10" borderId="0" xfId="0" applyFont="1" applyFill="1"/>
    <xf numFmtId="164" fontId="46" fillId="10" borderId="0" xfId="0" applyNumberFormat="1" applyFont="1" applyFill="1" applyAlignment="1">
      <alignment vertical="center"/>
    </xf>
    <xf numFmtId="164" fontId="43" fillId="11" borderId="39" xfId="1" applyNumberFormat="1" applyFont="1" applyFill="1" applyBorder="1" applyAlignment="1">
      <alignment vertical="center"/>
    </xf>
    <xf numFmtId="164" fontId="43" fillId="11" borderId="40" xfId="1" applyNumberFormat="1" applyFont="1" applyFill="1" applyBorder="1" applyAlignment="1">
      <alignment vertical="center"/>
    </xf>
    <xf numFmtId="164" fontId="43" fillId="11" borderId="42" xfId="1" applyNumberFormat="1" applyFont="1" applyFill="1" applyBorder="1" applyAlignment="1">
      <alignment vertical="center"/>
    </xf>
    <xf numFmtId="164" fontId="43" fillId="11" borderId="44" xfId="1" applyNumberFormat="1" applyFont="1" applyFill="1" applyBorder="1" applyAlignment="1">
      <alignment vertical="center"/>
    </xf>
    <xf numFmtId="0" fontId="36" fillId="10" borderId="57" xfId="0" applyFont="1" applyFill="1" applyBorder="1"/>
    <xf numFmtId="0" fontId="36" fillId="10" borderId="58" xfId="0" applyFont="1" applyFill="1" applyBorder="1"/>
    <xf numFmtId="0" fontId="36" fillId="10" borderId="59" xfId="0" applyFont="1" applyFill="1" applyBorder="1"/>
    <xf numFmtId="0" fontId="36" fillId="10" borderId="39" xfId="0" applyFont="1" applyFill="1" applyBorder="1"/>
    <xf numFmtId="0" fontId="24" fillId="10" borderId="0" xfId="0" applyFont="1" applyFill="1" applyBorder="1"/>
    <xf numFmtId="0" fontId="36" fillId="2" borderId="0" xfId="0" applyFont="1" applyFill="1" applyBorder="1"/>
    <xf numFmtId="0" fontId="36" fillId="2" borderId="17" xfId="0" applyFont="1" applyFill="1" applyBorder="1"/>
    <xf numFmtId="0" fontId="36" fillId="10" borderId="17" xfId="0" applyFont="1" applyFill="1" applyBorder="1"/>
    <xf numFmtId="0" fontId="42" fillId="10" borderId="0" xfId="0" applyFont="1" applyFill="1" applyBorder="1" applyAlignment="1">
      <alignment horizontal="right"/>
    </xf>
    <xf numFmtId="0" fontId="44" fillId="10" borderId="0" xfId="0" applyFont="1" applyFill="1" applyBorder="1"/>
    <xf numFmtId="0" fontId="35" fillId="10" borderId="0" xfId="0" applyFont="1" applyFill="1" applyBorder="1"/>
    <xf numFmtId="165" fontId="36" fillId="10" borderId="0" xfId="0" applyNumberFormat="1" applyFont="1" applyFill="1" applyBorder="1"/>
    <xf numFmtId="14" fontId="36" fillId="10" borderId="0" xfId="0" applyNumberFormat="1" applyFont="1" applyFill="1" applyBorder="1"/>
    <xf numFmtId="0" fontId="36" fillId="10" borderId="0" xfId="0" applyNumberFormat="1" applyFont="1" applyFill="1" applyBorder="1"/>
    <xf numFmtId="0" fontId="36" fillId="10" borderId="0" xfId="0" applyFont="1" applyFill="1" applyBorder="1" applyAlignment="1">
      <alignment horizontal="left"/>
    </xf>
    <xf numFmtId="0" fontId="45" fillId="10" borderId="0" xfId="0" applyFont="1" applyFill="1" applyBorder="1"/>
    <xf numFmtId="0" fontId="35" fillId="10" borderId="0" xfId="0" applyFont="1" applyFill="1" applyBorder="1" applyAlignment="1"/>
    <xf numFmtId="0" fontId="42" fillId="10" borderId="0" xfId="0" applyFont="1" applyFill="1" applyBorder="1" applyAlignment="1"/>
    <xf numFmtId="0" fontId="36" fillId="10" borderId="44" xfId="0" applyFont="1" applyFill="1" applyBorder="1"/>
    <xf numFmtId="0" fontId="36" fillId="10" borderId="60" xfId="0" applyFont="1" applyFill="1" applyBorder="1"/>
    <xf numFmtId="0" fontId="36" fillId="10" borderId="45" xfId="0" applyFont="1" applyFill="1" applyBorder="1"/>
    <xf numFmtId="0" fontId="0" fillId="10" borderId="0" xfId="0" applyFill="1" applyAlignment="1">
      <alignment vertical="center"/>
    </xf>
    <xf numFmtId="164" fontId="7" fillId="3" borderId="0" xfId="1" applyNumberFormat="1" applyFont="1" applyFill="1" applyAlignment="1">
      <alignment horizontal="center" vertical="center" wrapText="1"/>
    </xf>
    <xf numFmtId="0" fontId="38" fillId="11" borderId="0" xfId="0" applyFont="1" applyFill="1" applyBorder="1" applyAlignment="1">
      <alignment horizontal="center" vertical="center"/>
    </xf>
    <xf numFmtId="3" fontId="38" fillId="2" borderId="47" xfId="0" applyNumberFormat="1" applyFont="1" applyFill="1" applyBorder="1" applyAlignment="1" applyProtection="1">
      <alignment horizontal="center" vertical="center"/>
      <protection locked="0"/>
    </xf>
    <xf numFmtId="0" fontId="36" fillId="10" borderId="61" xfId="0" applyFont="1" applyFill="1" applyBorder="1" applyAlignment="1">
      <alignment horizontal="right" vertical="center"/>
    </xf>
    <xf numFmtId="3" fontId="38" fillId="2" borderId="48" xfId="0" applyNumberFormat="1" applyFont="1" applyFill="1" applyBorder="1" applyAlignment="1" applyProtection="1">
      <alignment horizontal="center" vertical="center"/>
      <protection locked="0"/>
    </xf>
    <xf numFmtId="3" fontId="38" fillId="2" borderId="49" xfId="0" applyNumberFormat="1" applyFont="1" applyFill="1" applyBorder="1" applyAlignment="1" applyProtection="1">
      <alignment horizontal="center" vertical="center"/>
      <protection locked="0"/>
    </xf>
    <xf numFmtId="0" fontId="36" fillId="10" borderId="18" xfId="0" applyFont="1" applyFill="1" applyBorder="1" applyAlignment="1">
      <alignment horizontal="right" vertical="center"/>
    </xf>
    <xf numFmtId="0" fontId="36" fillId="10" borderId="62" xfId="0" applyFont="1" applyFill="1" applyBorder="1" applyAlignment="1">
      <alignment horizontal="right" vertical="center"/>
    </xf>
    <xf numFmtId="43" fontId="63" fillId="4" borderId="26" xfId="1" quotePrefix="1" applyFont="1" applyFill="1" applyBorder="1" applyAlignment="1" applyProtection="1">
      <alignment horizontal="center" vertical="center" wrapText="1"/>
    </xf>
    <xf numFmtId="0" fontId="63" fillId="4" borderId="28" xfId="0" applyFont="1" applyFill="1" applyBorder="1" applyAlignment="1">
      <alignment horizontal="center" vertical="center" wrapText="1"/>
    </xf>
    <xf numFmtId="0" fontId="63" fillId="4" borderId="26" xfId="0" applyFont="1" applyFill="1" applyBorder="1" applyAlignment="1">
      <alignment horizontal="center" vertical="center" wrapText="1"/>
    </xf>
    <xf numFmtId="0" fontId="63" fillId="4" borderId="24" xfId="0" applyFont="1" applyFill="1" applyBorder="1" applyAlignment="1">
      <alignment horizontal="center" vertical="center" wrapText="1"/>
    </xf>
    <xf numFmtId="14" fontId="43" fillId="11" borderId="0" xfId="2" applyNumberFormat="1" applyFont="1" applyFill="1" applyBorder="1" applyAlignment="1">
      <alignment vertical="center"/>
    </xf>
    <xf numFmtId="0" fontId="64" fillId="8" borderId="0" xfId="0" applyFont="1" applyFill="1" applyAlignment="1">
      <alignment horizontal="center" vertical="center" wrapText="1"/>
    </xf>
    <xf numFmtId="44" fontId="17" fillId="5" borderId="0" xfId="1" applyNumberFormat="1" applyFont="1" applyFill="1" applyAlignment="1">
      <alignment horizontal="center" wrapText="1"/>
    </xf>
    <xf numFmtId="44" fontId="17" fillId="5" borderId="0" xfId="0" applyNumberFormat="1" applyFont="1" applyFill="1" applyAlignment="1">
      <alignment horizontal="center" vertical="center" wrapText="1"/>
    </xf>
    <xf numFmtId="0" fontId="29" fillId="4" borderId="0" xfId="0" applyFont="1" applyFill="1" applyAlignment="1">
      <alignment horizontal="center" vertical="center"/>
    </xf>
    <xf numFmtId="44" fontId="29" fillId="5" borderId="0" xfId="0" applyNumberFormat="1" applyFont="1" applyFill="1" applyAlignment="1">
      <alignment horizontal="center" vertical="center"/>
    </xf>
    <xf numFmtId="44" fontId="29" fillId="0" borderId="0" xfId="0" applyNumberFormat="1" applyFont="1" applyFill="1" applyAlignment="1">
      <alignment horizontal="center" vertical="center"/>
    </xf>
    <xf numFmtId="0" fontId="29" fillId="0" borderId="0" xfId="0" applyFont="1" applyFill="1" applyAlignment="1">
      <alignment horizontal="center" vertical="center" wrapText="1"/>
    </xf>
    <xf numFmtId="44" fontId="29" fillId="5" borderId="0" xfId="1" applyNumberFormat="1" applyFont="1" applyFill="1" applyAlignment="1">
      <alignment horizontal="center" vertical="center"/>
    </xf>
    <xf numFmtId="44" fontId="29" fillId="4" borderId="0" xfId="0" applyNumberFormat="1" applyFont="1" applyFill="1" applyAlignment="1">
      <alignment horizontal="center" vertical="center"/>
    </xf>
    <xf numFmtId="44" fontId="17" fillId="0" borderId="0" xfId="0" applyNumberFormat="1" applyFont="1" applyFill="1" applyAlignment="1">
      <alignment horizontal="center" vertical="center"/>
    </xf>
    <xf numFmtId="0" fontId="17" fillId="3" borderId="0" xfId="0" applyFont="1" applyFill="1" applyAlignment="1">
      <alignment vertical="center"/>
    </xf>
    <xf numFmtId="44" fontId="29" fillId="3" borderId="0" xfId="0" applyNumberFormat="1" applyFont="1" applyFill="1" applyAlignment="1">
      <alignment horizontal="center" vertical="center"/>
    </xf>
    <xf numFmtId="44" fontId="29" fillId="4" borderId="0" xfId="1" applyNumberFormat="1" applyFont="1" applyFill="1" applyAlignment="1">
      <alignment vertical="center"/>
    </xf>
    <xf numFmtId="0" fontId="29" fillId="5" borderId="0" xfId="0" applyFont="1" applyFill="1" applyAlignment="1">
      <alignment vertical="center"/>
    </xf>
    <xf numFmtId="0" fontId="65" fillId="3" borderId="3" xfId="0" applyFont="1" applyFill="1" applyBorder="1" applyAlignment="1">
      <alignment horizontal="center" vertical="center"/>
    </xf>
    <xf numFmtId="0" fontId="66" fillId="4" borderId="0" xfId="0" applyFont="1" applyFill="1" applyAlignment="1">
      <alignment vertical="center"/>
    </xf>
    <xf numFmtId="44" fontId="17" fillId="3" borderId="36" xfId="1" applyNumberFormat="1" applyFont="1" applyFill="1" applyBorder="1" applyAlignment="1">
      <alignment vertical="center"/>
    </xf>
    <xf numFmtId="0" fontId="29" fillId="3" borderId="0" xfId="0" applyFont="1" applyFill="1" applyAlignment="1">
      <alignment horizontal="center" vertical="center"/>
    </xf>
    <xf numFmtId="44" fontId="29" fillId="3" borderId="0" xfId="1" applyNumberFormat="1" applyFont="1" applyFill="1" applyAlignment="1">
      <alignment vertical="center"/>
    </xf>
    <xf numFmtId="44" fontId="29" fillId="3" borderId="10" xfId="1" applyNumberFormat="1" applyFont="1" applyFill="1" applyBorder="1" applyAlignment="1">
      <alignment vertical="center"/>
    </xf>
    <xf numFmtId="167" fontId="29" fillId="4" borderId="0" xfId="1" applyNumberFormat="1" applyFont="1" applyFill="1" applyAlignment="1">
      <alignment vertical="center"/>
    </xf>
    <xf numFmtId="167" fontId="29" fillId="4" borderId="0" xfId="1" applyNumberFormat="1" applyFont="1" applyFill="1" applyBorder="1" applyAlignment="1">
      <alignment vertical="center"/>
    </xf>
    <xf numFmtId="44" fontId="17" fillId="3" borderId="0" xfId="0" applyNumberFormat="1" applyFont="1" applyFill="1" applyAlignment="1">
      <alignment vertical="center"/>
    </xf>
    <xf numFmtId="0" fontId="0" fillId="4" borderId="0" xfId="0" applyFill="1" applyAlignment="1">
      <alignment wrapText="1"/>
    </xf>
    <xf numFmtId="170" fontId="20" fillId="16" borderId="22" xfId="4" applyNumberFormat="1" applyFont="1" applyFill="1" applyBorder="1" applyAlignment="1">
      <alignment horizontal="center" vertical="center"/>
    </xf>
    <xf numFmtId="0" fontId="12" fillId="0" borderId="0" xfId="0" applyFont="1" applyFill="1"/>
    <xf numFmtId="0" fontId="67" fillId="0" borderId="0" xfId="6"/>
    <xf numFmtId="174" fontId="0" fillId="3" borderId="0" xfId="2" applyNumberFormat="1" applyFont="1" applyFill="1" applyAlignment="1">
      <alignment vertical="center"/>
    </xf>
    <xf numFmtId="174" fontId="29" fillId="3" borderId="0" xfId="2" applyNumberFormat="1" applyFont="1" applyFill="1" applyAlignment="1">
      <alignment vertical="center"/>
    </xf>
    <xf numFmtId="174" fontId="0" fillId="4" borderId="11" xfId="2" applyNumberFormat="1" applyFont="1" applyFill="1" applyBorder="1" applyAlignment="1">
      <alignment vertical="center"/>
    </xf>
    <xf numFmtId="174" fontId="0" fillId="4" borderId="0" xfId="2" applyNumberFormat="1" applyFont="1" applyFill="1" applyAlignment="1">
      <alignment vertical="center"/>
    </xf>
    <xf numFmtId="174" fontId="0" fillId="4" borderId="11" xfId="0" applyNumberFormat="1" applyFill="1" applyBorder="1" applyAlignment="1">
      <alignment vertical="center"/>
    </xf>
    <xf numFmtId="174" fontId="0" fillId="4" borderId="0" xfId="0" applyNumberFormat="1" applyFill="1" applyAlignment="1">
      <alignment vertical="center"/>
    </xf>
    <xf numFmtId="0" fontId="12" fillId="0" borderId="0" xfId="0" applyFont="1"/>
    <xf numFmtId="0" fontId="0" fillId="4" borderId="0" xfId="0" applyFill="1" applyAlignment="1">
      <alignment vertical="top" wrapText="1"/>
    </xf>
    <xf numFmtId="2" fontId="0" fillId="17" borderId="0" xfId="0" applyNumberFormat="1" applyFill="1" applyAlignment="1">
      <alignment horizontal="right"/>
    </xf>
    <xf numFmtId="0" fontId="49" fillId="10" borderId="29" xfId="0" applyFont="1" applyFill="1" applyBorder="1" applyAlignment="1">
      <alignment horizontal="center" vertical="center" textRotation="90" wrapText="1"/>
    </xf>
    <xf numFmtId="0" fontId="49" fillId="10" borderId="31" xfId="0" applyFont="1" applyFill="1" applyBorder="1" applyAlignment="1">
      <alignment horizontal="center" vertical="center" textRotation="90" wrapText="1"/>
    </xf>
    <xf numFmtId="0" fontId="49" fillId="10" borderId="30" xfId="0" applyFont="1" applyFill="1" applyBorder="1" applyAlignment="1">
      <alignment horizontal="center" vertical="center" textRotation="90" wrapText="1"/>
    </xf>
    <xf numFmtId="0" fontId="60" fillId="7" borderId="0" xfId="0" applyFont="1" applyFill="1" applyAlignment="1">
      <alignment horizontal="center" vertical="center" wrapText="1"/>
    </xf>
    <xf numFmtId="0" fontId="38" fillId="5" borderId="54" xfId="0" applyFont="1" applyFill="1" applyBorder="1" applyAlignment="1">
      <alignment horizontal="center" vertical="center" wrapText="1"/>
    </xf>
    <xf numFmtId="0" fontId="38" fillId="5" borderId="55" xfId="0" applyFont="1" applyFill="1" applyBorder="1" applyAlignment="1">
      <alignment horizontal="center" vertical="center" wrapText="1"/>
    </xf>
    <xf numFmtId="0" fontId="38" fillId="5" borderId="56" xfId="0" applyFont="1" applyFill="1" applyBorder="1" applyAlignment="1">
      <alignment horizontal="center" vertical="center" wrapText="1"/>
    </xf>
    <xf numFmtId="164" fontId="62" fillId="4" borderId="0" xfId="1" applyNumberFormat="1" applyFont="1" applyFill="1" applyAlignment="1">
      <alignment horizontal="center" vertical="center" wrapText="1"/>
    </xf>
    <xf numFmtId="164" fontId="7" fillId="3" borderId="0" xfId="1" applyNumberFormat="1" applyFont="1" applyFill="1" applyAlignment="1">
      <alignment horizontal="center" vertical="center" wrapText="1"/>
    </xf>
    <xf numFmtId="44" fontId="3" fillId="5" borderId="0" xfId="0" applyNumberFormat="1" applyFont="1" applyFill="1" applyAlignment="1">
      <alignment horizontal="center" vertical="center"/>
    </xf>
    <xf numFmtId="0" fontId="3" fillId="5" borderId="0" xfId="0" applyFont="1" applyFill="1" applyAlignment="1">
      <alignment horizontal="center" vertical="center" wrapText="1"/>
    </xf>
    <xf numFmtId="44" fontId="17" fillId="5" borderId="0" xfId="0" applyNumberFormat="1" applyFont="1" applyFill="1" applyAlignment="1">
      <alignment horizontal="center" vertical="center"/>
    </xf>
    <xf numFmtId="0" fontId="17" fillId="5" borderId="0" xfId="0" applyFont="1" applyFill="1" applyAlignment="1">
      <alignment horizontal="center" vertical="center" wrapText="1"/>
    </xf>
    <xf numFmtId="171" fontId="0" fillId="5" borderId="0" xfId="0" applyNumberFormat="1" applyFill="1"/>
  </cellXfs>
  <cellStyles count="7">
    <cellStyle name="Collegamento ipertestuale" xfId="6" builtinId="8"/>
    <cellStyle name="Migliaia" xfId="1" builtinId="3"/>
    <cellStyle name="Normale" xfId="0" builtinId="0"/>
    <cellStyle name="Normale 2" xfId="3" xr:uid="{E2881EB7-8E2B-45C2-AAB9-618338C80F8C}"/>
    <cellStyle name="Normale_TariffeIdricheAto5genn05" xfId="4" xr:uid="{87B8E183-3D71-4922-9ADB-BCEE91A96829}"/>
    <cellStyle name="Percentuale" xfId="2" builtinId="5"/>
    <cellStyle name="Stile 1" xfId="5" xr:uid="{77C849FF-E569-4819-AC0B-C60DCC1499F6}"/>
  </cellStyles>
  <dxfs count="117">
    <dxf>
      <font>
        <color theme="0"/>
      </font>
      <fill>
        <patternFill>
          <bgColor rgb="FF00B050"/>
        </patternFill>
      </fill>
    </dxf>
    <dxf>
      <font>
        <color theme="0"/>
      </font>
      <fill>
        <patternFill>
          <bgColor rgb="FF00B050"/>
        </patternFill>
      </fill>
    </dxf>
    <dxf>
      <fill>
        <patternFill patternType="darkGray"/>
      </fill>
    </dxf>
    <dxf>
      <font>
        <color theme="0"/>
      </font>
      <fill>
        <patternFill>
          <bgColor theme="2" tint="-0.24994659260841701"/>
        </patternFill>
      </fill>
    </dxf>
    <dxf>
      <font>
        <color theme="0"/>
      </font>
      <fill>
        <patternFill>
          <bgColor rgb="FF00B050"/>
        </patternFill>
      </fill>
    </dxf>
    <dxf>
      <font>
        <color theme="0"/>
      </font>
      <fill>
        <patternFill>
          <bgColor theme="2" tint="-0.24994659260841701"/>
        </patternFill>
      </fill>
    </dxf>
    <dxf>
      <font>
        <color theme="0"/>
      </font>
      <fill>
        <patternFill>
          <bgColor rgb="FF00B050"/>
        </patternFill>
      </fill>
    </dxf>
    <dxf>
      <font>
        <color theme="0"/>
      </font>
      <fill>
        <patternFill>
          <bgColor theme="2" tint="-0.24994659260841701"/>
        </patternFill>
      </fill>
    </dxf>
    <dxf>
      <font>
        <color theme="0"/>
      </font>
      <fill>
        <patternFill>
          <bgColor rgb="FF00B05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color theme="0" tint="-0.24994659260841701"/>
      </font>
      <fill>
        <patternFill patternType="lightGray">
          <bgColor theme="0" tint="-0.14996795556505021"/>
        </patternFill>
      </fill>
    </dxf>
    <dxf>
      <font>
        <color theme="1"/>
      </font>
      <fill>
        <patternFill>
          <bgColor rgb="FFFFC000"/>
        </patternFill>
      </fill>
    </dxf>
    <dxf>
      <font>
        <color theme="1"/>
      </font>
      <fill>
        <patternFill patternType="solid">
          <fgColor auto="1"/>
          <bgColor rgb="FFFFC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s>
  <tableStyles count="0" defaultTableStyle="TableStyleMedium2" defaultPivotStyle="PivotStyleLight16"/>
  <colors>
    <mruColors>
      <color rgb="FFFFFFCC"/>
      <color rgb="FFFF6600"/>
      <color rgb="FF000000"/>
      <color rgb="FF00E266"/>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DFE38-211E-4A5B-A2D0-E99325FD8FA0}">
  <sheetPr codeName="Foglio1">
    <tabColor rgb="FF002060"/>
  </sheetPr>
  <dimension ref="A1:T76"/>
  <sheetViews>
    <sheetView zoomScale="85" zoomScaleNormal="85" workbookViewId="0">
      <selection activeCell="C12" sqref="C12"/>
    </sheetView>
  </sheetViews>
  <sheetFormatPr defaultColWidth="0" defaultRowHeight="14.25" zeroHeight="1" x14ac:dyDescent="0.2"/>
  <cols>
    <col min="1" max="1" width="9.140625" style="177" customWidth="1"/>
    <col min="2" max="2" width="55.42578125" style="177" customWidth="1"/>
    <col min="3" max="3" width="34" style="222" customWidth="1"/>
    <col min="4" max="4" width="10.42578125" style="222" customWidth="1"/>
    <col min="5" max="5" width="8.140625" style="222" customWidth="1"/>
    <col min="6" max="6" width="6.140625" style="222" customWidth="1"/>
    <col min="7" max="7" width="9.140625" style="222" customWidth="1"/>
    <col min="8" max="8" width="18.28515625" style="222" bestFit="1" customWidth="1"/>
    <col min="9" max="9" width="15.28515625" style="222" customWidth="1"/>
    <col min="10" max="10" width="15.85546875" style="222" customWidth="1"/>
    <col min="11" max="16384" width="15.85546875" style="177" hidden="1"/>
  </cols>
  <sheetData>
    <row r="1" spans="1:20" ht="15" thickBot="1" x14ac:dyDescent="0.25"/>
    <row r="2" spans="1:20" ht="12.6" customHeight="1" x14ac:dyDescent="0.2">
      <c r="A2" s="311"/>
      <c r="B2" s="312"/>
      <c r="C2" s="312"/>
      <c r="D2" s="312"/>
      <c r="E2" s="312"/>
      <c r="F2" s="312"/>
      <c r="G2" s="312"/>
      <c r="H2" s="312"/>
      <c r="I2" s="312"/>
      <c r="J2" s="313"/>
    </row>
    <row r="3" spans="1:20" ht="26.25" x14ac:dyDescent="0.4">
      <c r="A3" s="314"/>
      <c r="B3" s="315" t="s">
        <v>0</v>
      </c>
      <c r="C3" s="178" t="s">
        <v>257</v>
      </c>
      <c r="D3" s="316"/>
      <c r="E3" s="316"/>
      <c r="F3" s="316"/>
      <c r="G3" s="316"/>
      <c r="H3" s="316"/>
      <c r="I3" s="316"/>
      <c r="J3" s="317"/>
    </row>
    <row r="4" spans="1:20" ht="25.9" customHeight="1" x14ac:dyDescent="0.2">
      <c r="A4" s="314"/>
      <c r="B4" s="231"/>
      <c r="C4" s="178" t="s">
        <v>258</v>
      </c>
      <c r="D4" s="316"/>
      <c r="E4" s="316"/>
      <c r="F4" s="316"/>
      <c r="G4" s="316"/>
      <c r="H4" s="316"/>
      <c r="I4" s="316"/>
      <c r="J4" s="317"/>
    </row>
    <row r="5" spans="1:20" x14ac:dyDescent="0.2">
      <c r="A5" s="314"/>
      <c r="B5" s="231"/>
      <c r="C5" s="229"/>
      <c r="D5" s="231"/>
      <c r="E5" s="231"/>
      <c r="F5" s="231"/>
      <c r="G5" s="231"/>
      <c r="H5" s="231"/>
      <c r="I5" s="231"/>
      <c r="J5" s="318"/>
    </row>
    <row r="6" spans="1:20" ht="21" thickBot="1" x14ac:dyDescent="0.35">
      <c r="A6" s="314"/>
      <c r="B6" s="223" t="s">
        <v>244</v>
      </c>
      <c r="C6" s="180" t="s">
        <v>268</v>
      </c>
      <c r="D6" s="231"/>
      <c r="E6" s="231"/>
      <c r="F6" s="231"/>
      <c r="G6" s="231"/>
      <c r="H6" s="319" t="s">
        <v>1</v>
      </c>
      <c r="I6" s="192" t="str">
        <f>+IFERROR(VLOOKUP(C6,TAB!$C$3:$E$165,2,FALSE),0)</f>
        <v>TS</v>
      </c>
      <c r="J6" s="318"/>
    </row>
    <row r="7" spans="1:20" ht="18" x14ac:dyDescent="0.25">
      <c r="A7" s="314"/>
      <c r="B7" s="319"/>
      <c r="C7" s="230"/>
      <c r="D7" s="231"/>
      <c r="E7" s="231"/>
      <c r="F7" s="231"/>
      <c r="G7" s="231"/>
      <c r="H7" s="319" t="s">
        <v>243</v>
      </c>
      <c r="I7" s="192" t="str">
        <f>+CONCATENATE($I$6,"_",MID($C$8,3,2))</f>
        <v>TS_25</v>
      </c>
      <c r="J7" s="318"/>
    </row>
    <row r="8" spans="1:20" ht="21" thickBot="1" x14ac:dyDescent="0.35">
      <c r="A8" s="314"/>
      <c r="B8" s="223" t="s">
        <v>245</v>
      </c>
      <c r="C8" s="181">
        <v>2025</v>
      </c>
      <c r="D8" s="231"/>
      <c r="E8" s="231"/>
      <c r="F8" s="231"/>
      <c r="G8" s="231"/>
      <c r="H8" s="319"/>
      <c r="I8" s="319"/>
      <c r="J8" s="318"/>
    </row>
    <row r="9" spans="1:20" x14ac:dyDescent="0.2">
      <c r="A9" s="314"/>
      <c r="B9" s="226"/>
      <c r="C9" s="231"/>
      <c r="D9" s="231"/>
      <c r="E9" s="231"/>
      <c r="F9" s="231"/>
      <c r="G9" s="231"/>
      <c r="H9" s="231"/>
      <c r="I9" s="231"/>
      <c r="J9" s="318"/>
    </row>
    <row r="10" spans="1:20" ht="15" x14ac:dyDescent="0.25">
      <c r="A10" s="314"/>
      <c r="B10" s="224" t="s">
        <v>246</v>
      </c>
      <c r="C10" s="229"/>
      <c r="D10" s="231"/>
      <c r="E10" s="231"/>
      <c r="F10" s="231"/>
      <c r="G10" s="231"/>
      <c r="H10" s="231"/>
      <c r="I10" s="231"/>
      <c r="J10" s="318"/>
      <c r="K10" s="182"/>
      <c r="L10" s="182"/>
      <c r="M10" s="182"/>
      <c r="N10" s="182"/>
      <c r="O10" s="182"/>
      <c r="P10" s="182"/>
      <c r="Q10" s="182"/>
      <c r="R10" s="182"/>
      <c r="S10" s="182"/>
      <c r="T10" s="182"/>
    </row>
    <row r="11" spans="1:20" x14ac:dyDescent="0.2">
      <c r="A11" s="314"/>
      <c r="B11" s="225" t="s">
        <v>2</v>
      </c>
      <c r="C11" s="183"/>
      <c r="D11" s="231"/>
      <c r="E11" s="231" t="s">
        <v>3</v>
      </c>
      <c r="F11" s="231"/>
      <c r="G11" s="231"/>
      <c r="H11" s="231"/>
      <c r="I11" s="231"/>
      <c r="J11" s="318"/>
    </row>
    <row r="12" spans="1:20" x14ac:dyDescent="0.2">
      <c r="A12" s="314"/>
      <c r="B12" s="225" t="s">
        <v>4</v>
      </c>
      <c r="C12" s="184"/>
      <c r="D12" s="231"/>
      <c r="E12" s="231" t="s">
        <v>3</v>
      </c>
      <c r="F12" s="231"/>
      <c r="G12" s="231"/>
      <c r="H12" s="231"/>
      <c r="I12" s="231"/>
      <c r="J12" s="318"/>
    </row>
    <row r="13" spans="1:20" x14ac:dyDescent="0.2">
      <c r="A13" s="314"/>
      <c r="B13" s="225" t="s">
        <v>5</v>
      </c>
      <c r="C13" s="184"/>
      <c r="D13" s="231"/>
      <c r="E13" s="231" t="s">
        <v>3</v>
      </c>
      <c r="F13" s="231"/>
      <c r="G13" s="231"/>
      <c r="H13" s="231"/>
      <c r="I13" s="231"/>
      <c r="J13" s="318"/>
    </row>
    <row r="14" spans="1:20" x14ac:dyDescent="0.2">
      <c r="A14" s="314"/>
      <c r="B14" s="225" t="s">
        <v>197</v>
      </c>
      <c r="C14" s="184"/>
      <c r="D14" s="231"/>
      <c r="E14" s="231" t="s">
        <v>3</v>
      </c>
      <c r="F14" s="231"/>
      <c r="G14" s="231"/>
      <c r="H14" s="231"/>
      <c r="I14" s="231"/>
      <c r="J14" s="318"/>
    </row>
    <row r="15" spans="1:20" x14ac:dyDescent="0.2">
      <c r="A15" s="314"/>
      <c r="B15" s="225" t="s">
        <v>198</v>
      </c>
      <c r="C15" s="184"/>
      <c r="D15" s="231"/>
      <c r="E15" s="231" t="s">
        <v>3</v>
      </c>
      <c r="F15" s="231"/>
      <c r="G15" s="231"/>
      <c r="H15" s="231"/>
      <c r="I15" s="231"/>
      <c r="J15" s="318"/>
    </row>
    <row r="16" spans="1:20" x14ac:dyDescent="0.2">
      <c r="A16" s="314"/>
      <c r="B16" s="225" t="s">
        <v>199</v>
      </c>
      <c r="C16" s="184"/>
      <c r="D16" s="231"/>
      <c r="E16" s="231" t="s">
        <v>3</v>
      </c>
      <c r="F16" s="320"/>
      <c r="G16" s="231"/>
      <c r="H16" s="231"/>
      <c r="I16" s="231"/>
      <c r="J16" s="318"/>
    </row>
    <row r="17" spans="1:10" x14ac:dyDescent="0.2">
      <c r="A17" s="314"/>
      <c r="B17" s="225" t="s">
        <v>200</v>
      </c>
      <c r="C17" s="184"/>
      <c r="D17" s="231"/>
      <c r="E17" s="231" t="s">
        <v>3</v>
      </c>
      <c r="F17" s="231"/>
      <c r="G17" s="231"/>
      <c r="H17" s="231"/>
      <c r="I17" s="231"/>
      <c r="J17" s="318"/>
    </row>
    <row r="18" spans="1:10" x14ac:dyDescent="0.2">
      <c r="A18" s="314"/>
      <c r="B18" s="225" t="s">
        <v>201</v>
      </c>
      <c r="C18" s="184"/>
      <c r="D18" s="231"/>
      <c r="E18" s="231" t="s">
        <v>3</v>
      </c>
      <c r="F18" s="231"/>
      <c r="G18" s="231"/>
      <c r="H18" s="231"/>
      <c r="I18" s="231"/>
      <c r="J18" s="318"/>
    </row>
    <row r="19" spans="1:10" x14ac:dyDescent="0.2">
      <c r="A19" s="314"/>
      <c r="B19" s="225" t="s">
        <v>202</v>
      </c>
      <c r="C19" s="184"/>
      <c r="D19" s="231"/>
      <c r="E19" s="231" t="s">
        <v>3</v>
      </c>
      <c r="F19" s="231"/>
      <c r="G19" s="231"/>
      <c r="H19" s="231"/>
      <c r="I19" s="231"/>
      <c r="J19" s="318"/>
    </row>
    <row r="20" spans="1:10" x14ac:dyDescent="0.2">
      <c r="A20" s="314"/>
      <c r="B20" s="225" t="s">
        <v>203</v>
      </c>
      <c r="C20" s="184"/>
      <c r="D20" s="231"/>
      <c r="E20" s="231" t="s">
        <v>3</v>
      </c>
      <c r="F20" s="231"/>
      <c r="G20" s="231"/>
      <c r="H20" s="231"/>
      <c r="I20" s="231"/>
      <c r="J20" s="318"/>
    </row>
    <row r="21" spans="1:10" x14ac:dyDescent="0.2">
      <c r="A21" s="314"/>
      <c r="B21" s="225" t="s">
        <v>204</v>
      </c>
      <c r="C21" s="193"/>
      <c r="D21" s="231"/>
      <c r="E21" s="231" t="s">
        <v>3</v>
      </c>
      <c r="F21" s="231"/>
      <c r="G21" s="231"/>
      <c r="H21" s="231"/>
      <c r="I21" s="231"/>
      <c r="J21" s="318"/>
    </row>
    <row r="22" spans="1:10" ht="15" thickBot="1" x14ac:dyDescent="0.25">
      <c r="A22" s="314"/>
      <c r="B22" s="225" t="s">
        <v>205</v>
      </c>
      <c r="C22" s="201"/>
      <c r="D22" s="231"/>
      <c r="E22" s="231" t="s">
        <v>3</v>
      </c>
      <c r="F22" s="231"/>
      <c r="G22" s="231"/>
      <c r="H22" s="231"/>
      <c r="I22" s="231"/>
      <c r="J22" s="318"/>
    </row>
    <row r="23" spans="1:10" ht="18" x14ac:dyDescent="0.25">
      <c r="A23" s="314"/>
      <c r="B23" s="226" t="s">
        <v>247</v>
      </c>
      <c r="C23" s="192">
        <f>+SUM(C11:C22)</f>
        <v>0</v>
      </c>
      <c r="D23" s="321"/>
      <c r="E23" s="321" t="s">
        <v>3</v>
      </c>
      <c r="F23" s="231"/>
      <c r="G23" s="231"/>
      <c r="H23" s="231"/>
      <c r="I23" s="231"/>
      <c r="J23" s="318"/>
    </row>
    <row r="24" spans="1:10" x14ac:dyDescent="0.2">
      <c r="A24" s="314"/>
      <c r="B24" s="231"/>
      <c r="C24" s="322"/>
      <c r="D24" s="231"/>
      <c r="E24" s="231"/>
      <c r="F24" s="231"/>
      <c r="G24" s="231"/>
      <c r="H24" s="231"/>
      <c r="I24" s="231"/>
      <c r="J24" s="318"/>
    </row>
    <row r="25" spans="1:10" ht="15" x14ac:dyDescent="0.25">
      <c r="A25" s="314"/>
      <c r="B25" s="321" t="s">
        <v>250</v>
      </c>
      <c r="C25" s="229"/>
      <c r="D25" s="231"/>
      <c r="E25" s="231"/>
      <c r="F25" s="231"/>
      <c r="G25" s="231"/>
      <c r="H25" s="231"/>
      <c r="I25" s="231"/>
      <c r="J25" s="318"/>
    </row>
    <row r="26" spans="1:10" s="222" customFormat="1" x14ac:dyDescent="0.2">
      <c r="A26" s="314"/>
      <c r="B26" s="227" t="s">
        <v>251</v>
      </c>
      <c r="C26" s="185"/>
      <c r="D26" s="231"/>
      <c r="E26" s="231" t="s">
        <v>6</v>
      </c>
      <c r="F26" s="231"/>
      <c r="G26" s="231"/>
      <c r="H26" s="231"/>
      <c r="I26" s="231"/>
      <c r="J26" s="318"/>
    </row>
    <row r="27" spans="1:10" s="222" customFormat="1" x14ac:dyDescent="0.2">
      <c r="A27" s="314"/>
      <c r="B27" s="227" t="s">
        <v>252</v>
      </c>
      <c r="C27" s="186"/>
      <c r="D27" s="231"/>
      <c r="E27" s="231" t="s">
        <v>6</v>
      </c>
      <c r="F27" s="231"/>
      <c r="G27" s="231"/>
      <c r="H27" s="231"/>
      <c r="I27" s="231"/>
      <c r="J27" s="318"/>
    </row>
    <row r="28" spans="1:10" s="222" customFormat="1" x14ac:dyDescent="0.2">
      <c r="A28" s="314"/>
      <c r="B28" s="227" t="s">
        <v>253</v>
      </c>
      <c r="C28" s="186"/>
      <c r="D28" s="231"/>
      <c r="E28" s="231" t="s">
        <v>6</v>
      </c>
      <c r="F28" s="231"/>
      <c r="G28" s="231"/>
      <c r="H28" s="231"/>
      <c r="I28" s="231"/>
      <c r="J28" s="318"/>
    </row>
    <row r="29" spans="1:10" s="222" customFormat="1" ht="15" thickBot="1" x14ac:dyDescent="0.25">
      <c r="A29" s="314"/>
      <c r="B29" s="227" t="s">
        <v>254</v>
      </c>
      <c r="C29" s="187"/>
      <c r="D29" s="231"/>
      <c r="E29" s="231" t="s">
        <v>6</v>
      </c>
      <c r="F29" s="231"/>
      <c r="G29" s="231"/>
      <c r="H29" s="231"/>
      <c r="I29" s="231"/>
      <c r="J29" s="318"/>
    </row>
    <row r="30" spans="1:10" s="222" customFormat="1" x14ac:dyDescent="0.2">
      <c r="A30" s="314"/>
      <c r="B30" s="231"/>
      <c r="C30" s="231"/>
      <c r="D30" s="231"/>
      <c r="E30" s="231"/>
      <c r="F30" s="231"/>
      <c r="G30" s="231"/>
      <c r="H30" s="231"/>
      <c r="I30" s="231"/>
      <c r="J30" s="318"/>
    </row>
    <row r="31" spans="1:10" s="222" customFormat="1" ht="15" x14ac:dyDescent="0.25">
      <c r="A31" s="314"/>
      <c r="B31" s="321" t="s">
        <v>256</v>
      </c>
      <c r="C31" s="229"/>
      <c r="D31" s="231"/>
      <c r="E31" s="231"/>
      <c r="F31" s="231"/>
      <c r="G31" s="231"/>
      <c r="H31" s="231"/>
      <c r="I31" s="231"/>
      <c r="J31" s="318"/>
    </row>
    <row r="32" spans="1:10" s="222" customFormat="1" ht="39" customHeight="1" x14ac:dyDescent="0.2">
      <c r="A32" s="314"/>
      <c r="B32" s="228" t="s">
        <v>7</v>
      </c>
      <c r="C32" s="198"/>
      <c r="D32" s="323"/>
      <c r="E32" s="231" t="s">
        <v>8</v>
      </c>
      <c r="F32" s="231"/>
      <c r="G32" s="231"/>
      <c r="H32" s="231"/>
      <c r="I32" s="231"/>
      <c r="J32" s="318"/>
    </row>
    <row r="33" spans="1:10" s="222" customFormat="1" ht="39.6" customHeight="1" thickBot="1" x14ac:dyDescent="0.25">
      <c r="A33" s="314"/>
      <c r="B33" s="228" t="s">
        <v>9</v>
      </c>
      <c r="C33" s="199"/>
      <c r="D33" s="323"/>
      <c r="E33" s="231" t="s">
        <v>8</v>
      </c>
      <c r="F33" s="231"/>
      <c r="G33" s="231"/>
      <c r="H33" s="231"/>
      <c r="I33" s="231"/>
      <c r="J33" s="318"/>
    </row>
    <row r="34" spans="1:10" s="222" customFormat="1" ht="18" x14ac:dyDescent="0.2">
      <c r="A34" s="314"/>
      <c r="B34" s="226" t="s">
        <v>248</v>
      </c>
      <c r="C34" s="194">
        <f>+(C33-C32+1)/365</f>
        <v>2.7397260273972603E-3</v>
      </c>
      <c r="D34" s="324"/>
      <c r="E34" s="231" t="s">
        <v>261</v>
      </c>
      <c r="F34" s="231"/>
      <c r="G34" s="231"/>
      <c r="H34" s="231"/>
      <c r="I34" s="231"/>
      <c r="J34" s="318"/>
    </row>
    <row r="35" spans="1:10" s="222" customFormat="1" x14ac:dyDescent="0.2">
      <c r="A35" s="314"/>
      <c r="B35" s="231"/>
      <c r="C35" s="231"/>
      <c r="D35" s="231"/>
      <c r="E35" s="231"/>
      <c r="F35" s="231"/>
      <c r="G35" s="231"/>
      <c r="H35" s="231"/>
      <c r="I35" s="231"/>
      <c r="J35" s="318"/>
    </row>
    <row r="36" spans="1:10" s="222" customFormat="1" ht="15" x14ac:dyDescent="0.25">
      <c r="A36" s="314"/>
      <c r="B36" s="321" t="s">
        <v>255</v>
      </c>
      <c r="C36" s="231"/>
      <c r="D36" s="231"/>
      <c r="E36" s="231"/>
      <c r="F36" s="231"/>
      <c r="G36" s="231"/>
      <c r="H36" s="231"/>
      <c r="I36" s="231"/>
      <c r="J36" s="318"/>
    </row>
    <row r="37" spans="1:10" s="222" customFormat="1" ht="18" x14ac:dyDescent="0.2">
      <c r="A37" s="314"/>
      <c r="B37" s="231" t="s">
        <v>7</v>
      </c>
      <c r="C37" s="345"/>
      <c r="D37" s="231"/>
      <c r="E37" s="231" t="s">
        <v>8</v>
      </c>
      <c r="F37" s="231"/>
      <c r="G37" s="231"/>
      <c r="H37" s="231"/>
      <c r="I37" s="231"/>
      <c r="J37" s="318"/>
    </row>
    <row r="38" spans="1:10" s="222" customFormat="1" ht="18" x14ac:dyDescent="0.2">
      <c r="A38" s="314"/>
      <c r="B38" s="231" t="s">
        <v>9</v>
      </c>
      <c r="C38" s="345"/>
      <c r="D38" s="231"/>
      <c r="E38" s="231" t="s">
        <v>8</v>
      </c>
      <c r="F38" s="231"/>
      <c r="G38" s="231"/>
      <c r="H38" s="231"/>
      <c r="I38" s="231"/>
      <c r="J38" s="318"/>
    </row>
    <row r="39" spans="1:10" s="222" customFormat="1" ht="18" x14ac:dyDescent="0.2">
      <c r="A39" s="314"/>
      <c r="B39" s="226" t="s">
        <v>249</v>
      </c>
      <c r="C39" s="195">
        <f>+C38-C37+1</f>
        <v>1</v>
      </c>
      <c r="D39" s="324"/>
      <c r="E39" s="231" t="s">
        <v>215</v>
      </c>
      <c r="F39" s="231"/>
      <c r="G39" s="231"/>
      <c r="H39" s="231"/>
      <c r="I39" s="231"/>
      <c r="J39" s="318"/>
    </row>
    <row r="40" spans="1:10" s="222" customFormat="1" x14ac:dyDescent="0.2">
      <c r="A40" s="314"/>
      <c r="B40" s="231"/>
      <c r="C40" s="231"/>
      <c r="D40" s="231"/>
      <c r="E40" s="231"/>
      <c r="F40" s="231"/>
      <c r="G40" s="231"/>
      <c r="H40" s="231"/>
      <c r="I40" s="231"/>
      <c r="J40" s="318"/>
    </row>
    <row r="41" spans="1:10" s="222" customFormat="1" ht="15" x14ac:dyDescent="0.25">
      <c r="A41" s="314"/>
      <c r="B41" s="321" t="s">
        <v>259</v>
      </c>
      <c r="C41" s="325" t="s">
        <v>262</v>
      </c>
      <c r="D41" s="231"/>
      <c r="E41" s="231"/>
      <c r="F41" s="231"/>
      <c r="G41" s="231"/>
      <c r="H41" s="231"/>
      <c r="I41" s="231"/>
      <c r="J41" s="318"/>
    </row>
    <row r="42" spans="1:10" s="222" customFormat="1" x14ac:dyDescent="0.2">
      <c r="A42" s="314"/>
      <c r="B42" s="225" t="s">
        <v>2</v>
      </c>
      <c r="C42" s="221"/>
      <c r="D42" s="231"/>
      <c r="E42" s="231"/>
      <c r="F42" s="231"/>
      <c r="G42" s="231"/>
      <c r="H42" s="231"/>
      <c r="I42" s="231"/>
      <c r="J42" s="318"/>
    </row>
    <row r="43" spans="1:10" s="222" customFormat="1" x14ac:dyDescent="0.2">
      <c r="A43" s="314"/>
      <c r="B43" s="225" t="s">
        <v>4</v>
      </c>
      <c r="C43" s="188"/>
      <c r="D43" s="231"/>
      <c r="E43" s="231"/>
      <c r="F43" s="231"/>
      <c r="G43" s="231"/>
      <c r="H43" s="231"/>
      <c r="I43" s="231"/>
      <c r="J43" s="318"/>
    </row>
    <row r="44" spans="1:10" s="222" customFormat="1" x14ac:dyDescent="0.2">
      <c r="A44" s="314"/>
      <c r="B44" s="225" t="s">
        <v>5</v>
      </c>
      <c r="C44" s="188"/>
      <c r="D44" s="231"/>
      <c r="E44" s="231"/>
      <c r="F44" s="231"/>
      <c r="G44" s="231"/>
      <c r="H44" s="231"/>
      <c r="I44" s="231"/>
      <c r="J44" s="318"/>
    </row>
    <row r="45" spans="1:10" s="222" customFormat="1" x14ac:dyDescent="0.2">
      <c r="A45" s="314"/>
      <c r="B45" s="225" t="s">
        <v>197</v>
      </c>
      <c r="C45" s="188"/>
      <c r="D45" s="231"/>
      <c r="E45" s="231"/>
      <c r="F45" s="231"/>
      <c r="G45" s="231"/>
      <c r="H45" s="231"/>
      <c r="I45" s="231"/>
      <c r="J45" s="318"/>
    </row>
    <row r="46" spans="1:10" s="222" customFormat="1" x14ac:dyDescent="0.2">
      <c r="A46" s="314"/>
      <c r="B46" s="225" t="s">
        <v>198</v>
      </c>
      <c r="C46" s="188"/>
      <c r="D46" s="231"/>
      <c r="E46" s="231"/>
      <c r="F46" s="231"/>
      <c r="G46" s="231"/>
      <c r="H46" s="231"/>
      <c r="I46" s="231"/>
      <c r="J46" s="318"/>
    </row>
    <row r="47" spans="1:10" s="222" customFormat="1" x14ac:dyDescent="0.2">
      <c r="A47" s="314"/>
      <c r="B47" s="225" t="s">
        <v>199</v>
      </c>
      <c r="C47" s="188"/>
      <c r="D47" s="231"/>
      <c r="E47" s="231"/>
      <c r="F47" s="231"/>
      <c r="G47" s="231"/>
      <c r="H47" s="231"/>
      <c r="I47" s="231"/>
      <c r="J47" s="318"/>
    </row>
    <row r="48" spans="1:10" s="222" customFormat="1" x14ac:dyDescent="0.2">
      <c r="A48" s="314"/>
      <c r="B48" s="225" t="s">
        <v>200</v>
      </c>
      <c r="C48" s="188"/>
      <c r="D48" s="231"/>
      <c r="E48" s="231"/>
      <c r="F48" s="231"/>
      <c r="G48" s="231"/>
      <c r="H48" s="231"/>
      <c r="I48" s="231"/>
      <c r="J48" s="318"/>
    </row>
    <row r="49" spans="1:10" s="222" customFormat="1" x14ac:dyDescent="0.2">
      <c r="A49" s="314"/>
      <c r="B49" s="225" t="s">
        <v>201</v>
      </c>
      <c r="C49" s="188"/>
      <c r="D49" s="231"/>
      <c r="E49" s="231"/>
      <c r="F49" s="231"/>
      <c r="G49" s="231"/>
      <c r="H49" s="231"/>
      <c r="I49" s="231"/>
      <c r="J49" s="318"/>
    </row>
    <row r="50" spans="1:10" s="222" customFormat="1" x14ac:dyDescent="0.2">
      <c r="A50" s="314"/>
      <c r="B50" s="225" t="s">
        <v>202</v>
      </c>
      <c r="C50" s="188"/>
      <c r="D50" s="231"/>
      <c r="E50" s="231"/>
      <c r="F50" s="231"/>
      <c r="G50" s="231"/>
      <c r="H50" s="231"/>
      <c r="I50" s="231"/>
      <c r="J50" s="318"/>
    </row>
    <row r="51" spans="1:10" s="222" customFormat="1" x14ac:dyDescent="0.2">
      <c r="A51" s="314"/>
      <c r="B51" s="225" t="s">
        <v>203</v>
      </c>
      <c r="C51" s="188"/>
      <c r="D51" s="231"/>
      <c r="E51" s="231"/>
      <c r="F51" s="231"/>
      <c r="G51" s="231"/>
      <c r="H51" s="231"/>
      <c r="I51" s="231"/>
      <c r="J51" s="318"/>
    </row>
    <row r="52" spans="1:10" s="222" customFormat="1" x14ac:dyDescent="0.2">
      <c r="A52" s="314"/>
      <c r="B52" s="225" t="s">
        <v>204</v>
      </c>
      <c r="C52" s="196"/>
      <c r="D52" s="231"/>
      <c r="E52" s="231"/>
      <c r="F52" s="231"/>
      <c r="G52" s="231"/>
      <c r="H52" s="231"/>
      <c r="I52" s="231"/>
      <c r="J52" s="318"/>
    </row>
    <row r="53" spans="1:10" s="222" customFormat="1" ht="15" thickBot="1" x14ac:dyDescent="0.25">
      <c r="A53" s="314"/>
      <c r="B53" s="225" t="s">
        <v>205</v>
      </c>
      <c r="C53" s="200"/>
      <c r="D53" s="231"/>
      <c r="E53" s="231"/>
      <c r="F53" s="231"/>
      <c r="G53" s="231"/>
      <c r="H53" s="231"/>
      <c r="I53" s="231"/>
      <c r="J53" s="318"/>
    </row>
    <row r="54" spans="1:10" s="222" customFormat="1" ht="20.25" x14ac:dyDescent="0.3">
      <c r="A54" s="314"/>
      <c r="B54" s="224" t="s">
        <v>207</v>
      </c>
      <c r="C54" s="197">
        <f>SUM(C42:C53)</f>
        <v>0</v>
      </c>
      <c r="D54" s="231"/>
      <c r="E54" s="326"/>
      <c r="F54" s="231"/>
      <c r="G54" s="231"/>
      <c r="H54" s="231"/>
      <c r="I54" s="231"/>
      <c r="J54" s="318"/>
    </row>
    <row r="55" spans="1:10" s="222" customFormat="1" x14ac:dyDescent="0.2">
      <c r="A55" s="314"/>
      <c r="B55" s="231"/>
      <c r="C55" s="231"/>
      <c r="D55" s="231"/>
      <c r="E55" s="231"/>
      <c r="F55" s="231"/>
      <c r="G55" s="231"/>
      <c r="H55" s="231"/>
      <c r="I55" s="231"/>
      <c r="J55" s="318"/>
    </row>
    <row r="56" spans="1:10" s="222" customFormat="1" ht="15" x14ac:dyDescent="0.25">
      <c r="A56" s="314"/>
      <c r="B56" s="321" t="s">
        <v>260</v>
      </c>
      <c r="C56" s="229"/>
      <c r="D56" s="231"/>
      <c r="E56" s="231"/>
      <c r="F56" s="231"/>
      <c r="G56" s="231"/>
      <c r="H56" s="231"/>
      <c r="I56" s="231"/>
      <c r="J56" s="318"/>
    </row>
    <row r="57" spans="1:10" ht="18" x14ac:dyDescent="0.2">
      <c r="A57" s="314"/>
      <c r="B57" s="228" t="s">
        <v>10</v>
      </c>
      <c r="C57" s="189" t="s">
        <v>264</v>
      </c>
      <c r="D57" s="192">
        <f>+IF(C57="SI",1,0)</f>
        <v>1</v>
      </c>
      <c r="E57" s="231"/>
      <c r="F57" s="231"/>
      <c r="G57" s="231"/>
      <c r="H57" s="231"/>
      <c r="I57" s="231"/>
      <c r="J57" s="318"/>
    </row>
    <row r="58" spans="1:10" ht="18" x14ac:dyDescent="0.2">
      <c r="A58" s="314"/>
      <c r="B58" s="228" t="s">
        <v>11</v>
      </c>
      <c r="C58" s="190" t="s">
        <v>264</v>
      </c>
      <c r="D58" s="192">
        <f>+IF(C58="SI",1,0)</f>
        <v>1</v>
      </c>
      <c r="E58" s="231"/>
      <c r="F58" s="231"/>
      <c r="G58" s="231"/>
      <c r="H58" s="231"/>
      <c r="I58" s="231"/>
      <c r="J58" s="318"/>
    </row>
    <row r="59" spans="1:10" ht="18.75" thickBot="1" x14ac:dyDescent="0.25">
      <c r="A59" s="314"/>
      <c r="B59" s="228" t="s">
        <v>12</v>
      </c>
      <c r="C59" s="191" t="s">
        <v>264</v>
      </c>
      <c r="D59" s="192">
        <f>+IF(C59="SI",1,0)</f>
        <v>1</v>
      </c>
      <c r="E59" s="231"/>
      <c r="F59" s="231"/>
      <c r="G59" s="231"/>
      <c r="H59" s="231"/>
      <c r="I59" s="231"/>
      <c r="J59" s="318"/>
    </row>
    <row r="60" spans="1:10" x14ac:dyDescent="0.2">
      <c r="A60" s="314"/>
      <c r="B60" s="231"/>
      <c r="C60" s="231"/>
      <c r="D60" s="231"/>
      <c r="E60" s="231"/>
      <c r="F60" s="231"/>
      <c r="G60" s="231"/>
      <c r="H60" s="231"/>
      <c r="I60" s="231"/>
      <c r="J60" s="318"/>
    </row>
    <row r="61" spans="1:10" ht="15" x14ac:dyDescent="0.25">
      <c r="A61" s="314"/>
      <c r="B61" s="327" t="s">
        <v>13</v>
      </c>
      <c r="C61" s="328"/>
      <c r="D61" s="231"/>
      <c r="E61" s="231"/>
      <c r="F61" s="231"/>
      <c r="G61" s="231"/>
      <c r="H61" s="231"/>
      <c r="I61" s="231"/>
      <c r="J61" s="318"/>
    </row>
    <row r="62" spans="1:10" ht="18" x14ac:dyDescent="0.25">
      <c r="A62" s="314"/>
      <c r="B62" s="192">
        <f>+IFERROR(VLOOKUP(C6,TAB!$C$3:$E$165,3,FALSE),0)</f>
        <v>0</v>
      </c>
      <c r="C62" s="328"/>
      <c r="D62" s="231"/>
      <c r="E62" s="231"/>
      <c r="F62" s="231"/>
      <c r="G62" s="231"/>
      <c r="H62" s="231"/>
      <c r="I62" s="231"/>
      <c r="J62" s="318"/>
    </row>
    <row r="63" spans="1:10" ht="15" x14ac:dyDescent="0.25">
      <c r="A63" s="314"/>
      <c r="B63" s="231"/>
      <c r="C63" s="328"/>
      <c r="D63" s="231"/>
      <c r="E63" s="231"/>
      <c r="F63" s="231"/>
      <c r="G63" s="231"/>
      <c r="H63" s="231"/>
      <c r="I63" s="231"/>
      <c r="J63" s="318"/>
    </row>
    <row r="64" spans="1:10" x14ac:dyDescent="0.2">
      <c r="A64" s="314"/>
      <c r="B64" s="231"/>
      <c r="C64" s="231"/>
      <c r="D64" s="231"/>
      <c r="E64" s="231"/>
      <c r="F64" s="231"/>
      <c r="G64" s="231"/>
      <c r="H64" s="231"/>
      <c r="I64" s="231"/>
      <c r="J64" s="318"/>
    </row>
    <row r="65" spans="1:10" ht="15" thickBot="1" x14ac:dyDescent="0.25">
      <c r="A65" s="329"/>
      <c r="B65" s="330"/>
      <c r="C65" s="330"/>
      <c r="D65" s="330"/>
      <c r="E65" s="330"/>
      <c r="F65" s="330"/>
      <c r="G65" s="330"/>
      <c r="H65" s="330"/>
      <c r="I65" s="330"/>
      <c r="J65" s="331"/>
    </row>
    <row r="76" spans="1:10" ht="9.6" hidden="1" customHeight="1" x14ac:dyDescent="0.2"/>
  </sheetData>
  <phoneticPr fontId="5" type="noConversion"/>
  <dataValidations count="1">
    <dataValidation type="list" allowBlank="1" showInputMessage="1" showErrorMessage="1" sqref="C57:C59" xr:uid="{851ADDBC-21C0-4847-B94E-4B3E0BD84AAC}">
      <formula1>"SI,NO"</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BADC5C0-B572-4CEC-B51A-45A9CCC5A8D3}">
          <x14:formula1>
            <xm:f>TAB!$C$167:$C$168</xm:f>
          </x14:formula1>
          <xm:sqref>C8</xm:sqref>
        </x14:dataValidation>
        <x14:dataValidation type="list" allowBlank="1" showInputMessage="1" showErrorMessage="1" xr:uid="{D6B3D0F2-E702-448C-BED1-5C151E649EBD}">
          <x14:formula1>
            <xm:f>TAB!$C$3:$C$18</xm:f>
          </x14:formula1>
          <xm:sqref>C6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990EC-672B-4588-B389-B5017CF25687}">
  <sheetPr codeName="Foglio2">
    <tabColor rgb="FFFF6600"/>
  </sheetPr>
  <dimension ref="A1:XFC457"/>
  <sheetViews>
    <sheetView zoomScale="55" zoomScaleNormal="55" workbookViewId="0">
      <selection activeCell="C234" sqref="C234:C242"/>
    </sheetView>
  </sheetViews>
  <sheetFormatPr defaultColWidth="0" defaultRowHeight="20.25" zeroHeight="1" x14ac:dyDescent="0.25"/>
  <cols>
    <col min="1" max="1" width="10.85546875" style="202" customWidth="1"/>
    <col min="2" max="2" width="57" style="202" customWidth="1"/>
    <col min="3" max="3" width="135.28515625" style="203" customWidth="1"/>
    <col min="4" max="4" width="28.42578125" style="176" customWidth="1"/>
    <col min="5" max="5" width="24.7109375" style="267" customWidth="1"/>
    <col min="6" max="6" width="13.7109375" style="176" customWidth="1"/>
    <col min="7" max="7" width="29" style="176" customWidth="1"/>
    <col min="8" max="16378" width="9.140625" style="176" hidden="1"/>
    <col min="16379" max="16379" width="10.7109375" style="176" hidden="1" customWidth="1"/>
    <col min="16380" max="16380" width="5.7109375" style="176" hidden="1" customWidth="1"/>
    <col min="16381" max="16381" width="8.85546875" style="176" hidden="1" customWidth="1"/>
    <col min="16382" max="16382" width="4.42578125" style="176" hidden="1" customWidth="1"/>
    <col min="16383" max="16383" width="3.28515625" style="176" hidden="1" customWidth="1"/>
    <col min="16384" max="16384" width="5.85546875" style="176" hidden="1" customWidth="1"/>
  </cols>
  <sheetData>
    <row r="1" spans="1:10" ht="26.25" x14ac:dyDescent="0.4">
      <c r="A1" s="175"/>
      <c r="B1" s="232"/>
      <c r="C1" s="232"/>
      <c r="D1" s="175"/>
      <c r="E1" s="254"/>
      <c r="F1" s="175"/>
      <c r="G1" s="175"/>
      <c r="H1" s="179"/>
      <c r="I1" s="179"/>
      <c r="J1" s="179"/>
    </row>
    <row r="2" spans="1:10" ht="26.25" x14ac:dyDescent="0.4">
      <c r="A2" s="175"/>
      <c r="B2" s="285" t="s">
        <v>17</v>
      </c>
      <c r="C2" s="244" t="s">
        <v>263</v>
      </c>
      <c r="D2" s="175"/>
      <c r="E2" s="254"/>
      <c r="F2" s="175"/>
      <c r="G2" s="175"/>
      <c r="H2" s="179"/>
      <c r="I2" s="179"/>
      <c r="J2" s="179"/>
    </row>
    <row r="3" spans="1:10" ht="21" thickBot="1" x14ac:dyDescent="0.3">
      <c r="A3" s="175"/>
      <c r="B3" s="175"/>
      <c r="C3" s="233"/>
      <c r="D3" s="175"/>
      <c r="E3" s="255"/>
      <c r="F3" s="175"/>
      <c r="G3" s="175"/>
    </row>
    <row r="4" spans="1:10" ht="36.75" thickBot="1" x14ac:dyDescent="0.3">
      <c r="A4" s="175"/>
      <c r="B4" s="236" t="s">
        <v>18</v>
      </c>
      <c r="C4" s="252"/>
      <c r="D4" s="175"/>
      <c r="E4" s="256" t="s">
        <v>236</v>
      </c>
      <c r="F4" s="238" t="s">
        <v>237</v>
      </c>
      <c r="G4" s="175"/>
    </row>
    <row r="5" spans="1:10" ht="21" thickTop="1" x14ac:dyDescent="0.25">
      <c r="A5" s="234">
        <v>1</v>
      </c>
      <c r="B5" s="336" t="s">
        <v>19</v>
      </c>
      <c r="C5" s="335"/>
      <c r="D5" s="175" t="s">
        <v>20</v>
      </c>
      <c r="E5" s="307">
        <f>+IF($C$24="NO",'DATI BOLLETTA'!$C$23/SUM('UNITA E CONSUMI SOTTOUTENZE'!$C$5:$C$13)*'UNITA E CONSUMI SOTTOUTENZE'!C5,0)</f>
        <v>0</v>
      </c>
      <c r="F5" s="204">
        <f t="shared" ref="F5:F10" si="0">+IF(C5&gt;0,C5*A5,0)</f>
        <v>0</v>
      </c>
      <c r="G5" s="175"/>
    </row>
    <row r="6" spans="1:10" x14ac:dyDescent="0.25">
      <c r="A6" s="234">
        <v>2</v>
      </c>
      <c r="B6" s="339" t="s">
        <v>21</v>
      </c>
      <c r="C6" s="337"/>
      <c r="D6" s="175" t="s">
        <v>20</v>
      </c>
      <c r="E6" s="308">
        <f>+IF($C$24="NO",'DATI BOLLETTA'!$C$23/SUM('UNITA E CONSUMI SOTTOUTENZE'!$C$5:$C$13)*'UNITA E CONSUMI SOTTOUTENZE'!C6,0)</f>
        <v>0</v>
      </c>
      <c r="F6" s="205">
        <f t="shared" si="0"/>
        <v>0</v>
      </c>
      <c r="G6" s="243"/>
    </row>
    <row r="7" spans="1:10" x14ac:dyDescent="0.25">
      <c r="A7" s="234">
        <v>3</v>
      </c>
      <c r="B7" s="339" t="s">
        <v>22</v>
      </c>
      <c r="C7" s="337"/>
      <c r="D7" s="175" t="s">
        <v>20</v>
      </c>
      <c r="E7" s="308">
        <f>+IF($C$24="NO",'DATI BOLLETTA'!$C$23/SUM('UNITA E CONSUMI SOTTOUTENZE'!$C$5:$C$13)*'UNITA E CONSUMI SOTTOUTENZE'!C7,0)</f>
        <v>0</v>
      </c>
      <c r="F7" s="205">
        <f>+IF(C7&gt;0,C7*A7,0)</f>
        <v>0</v>
      </c>
      <c r="G7" s="175"/>
    </row>
    <row r="8" spans="1:10" x14ac:dyDescent="0.25">
      <c r="A8" s="234">
        <v>4</v>
      </c>
      <c r="B8" s="339" t="s">
        <v>23</v>
      </c>
      <c r="C8" s="337"/>
      <c r="D8" s="175" t="s">
        <v>20</v>
      </c>
      <c r="E8" s="308">
        <f>+IF($C$24="NO",'DATI BOLLETTA'!$C$23/SUM('UNITA E CONSUMI SOTTOUTENZE'!$C$5:$C$13)*'UNITA E CONSUMI SOTTOUTENZE'!C8,0)</f>
        <v>0</v>
      </c>
      <c r="F8" s="205">
        <f t="shared" si="0"/>
        <v>0</v>
      </c>
      <c r="G8" s="175"/>
    </row>
    <row r="9" spans="1:10" x14ac:dyDescent="0.25">
      <c r="A9" s="234">
        <v>5</v>
      </c>
      <c r="B9" s="339" t="s">
        <v>24</v>
      </c>
      <c r="C9" s="337"/>
      <c r="D9" s="175" t="s">
        <v>20</v>
      </c>
      <c r="E9" s="308">
        <f>+IF($C$24="NO",'DATI BOLLETTA'!$C$23/SUM('UNITA E CONSUMI SOTTOUTENZE'!$C$5:$C$13)*'UNITA E CONSUMI SOTTOUTENZE'!C9,0)</f>
        <v>0</v>
      </c>
      <c r="F9" s="205">
        <f t="shared" si="0"/>
        <v>0</v>
      </c>
      <c r="G9" s="175"/>
    </row>
    <row r="10" spans="1:10" ht="21" thickBot="1" x14ac:dyDescent="0.3">
      <c r="A10" s="234">
        <v>6</v>
      </c>
      <c r="B10" s="340" t="s">
        <v>25</v>
      </c>
      <c r="C10" s="338"/>
      <c r="D10" s="175" t="s">
        <v>20</v>
      </c>
      <c r="E10" s="308">
        <f>+IF($C$24="NO",'DATI BOLLETTA'!$C$23/SUM('UNITA E CONSUMI SOTTOUTENZE'!$C$5:$C$13)*'UNITA E CONSUMI SOTTOUTENZE'!C10,0)</f>
        <v>0</v>
      </c>
      <c r="F10" s="205">
        <f t="shared" si="0"/>
        <v>0</v>
      </c>
      <c r="G10" s="175"/>
    </row>
    <row r="11" spans="1:10" x14ac:dyDescent="0.25">
      <c r="A11" s="175"/>
      <c r="B11" s="236" t="s">
        <v>26</v>
      </c>
      <c r="C11" s="334">
        <f>+'DATI BOLLETTA'!C27</f>
        <v>0</v>
      </c>
      <c r="D11" s="175" t="s">
        <v>20</v>
      </c>
      <c r="E11" s="308">
        <f>+IF($C$24="NO",'DATI BOLLETTA'!$C$23/SUM('UNITA E CONSUMI SOTTOUTENZE'!$C$5:$C$13)*'UNITA E CONSUMI SOTTOUTENZE'!C11,0)</f>
        <v>0</v>
      </c>
      <c r="F11" s="205"/>
      <c r="G11" s="175"/>
    </row>
    <row r="12" spans="1:10" x14ac:dyDescent="0.25">
      <c r="A12" s="175"/>
      <c r="B12" s="236" t="s">
        <v>27</v>
      </c>
      <c r="C12" s="245">
        <f>+'DATI BOLLETTA'!C28</f>
        <v>0</v>
      </c>
      <c r="D12" s="175" t="s">
        <v>20</v>
      </c>
      <c r="E12" s="308">
        <f>+IF($C$24="NO",'DATI BOLLETTA'!$C$23/SUM('UNITA E CONSUMI SOTTOUTENZE'!$C$5:$C$13)*'UNITA E CONSUMI SOTTOUTENZE'!C12,0)</f>
        <v>0</v>
      </c>
      <c r="F12" s="205"/>
      <c r="G12" s="175"/>
    </row>
    <row r="13" spans="1:10" ht="21" thickBot="1" x14ac:dyDescent="0.3">
      <c r="A13" s="175"/>
      <c r="B13" s="236" t="s">
        <v>57</v>
      </c>
      <c r="C13" s="245">
        <f>+'DATI BOLLETTA'!C29</f>
        <v>0</v>
      </c>
      <c r="D13" s="175" t="s">
        <v>20</v>
      </c>
      <c r="E13" s="309">
        <f>+IF($C$24="NO",'DATI BOLLETTA'!$C$23/SUM('UNITA E CONSUMI SOTTOUTENZE'!$C$5:$C$13)*'UNITA E CONSUMI SOTTOUTENZE'!C13,0)</f>
        <v>0</v>
      </c>
      <c r="F13" s="206"/>
      <c r="G13" s="175"/>
    </row>
    <row r="14" spans="1:10" ht="36" customHeight="1" thickTop="1" thickBot="1" x14ac:dyDescent="0.3">
      <c r="A14" s="235"/>
      <c r="B14" s="237"/>
      <c r="C14" s="239"/>
      <c r="D14" s="175"/>
      <c r="E14" s="310">
        <f>+SUM(E5:E13)-'DATI BOLLETTA'!C23</f>
        <v>0</v>
      </c>
      <c r="F14" s="207">
        <f>+SUM(F5:F10)</f>
        <v>0</v>
      </c>
      <c r="G14" s="175"/>
    </row>
    <row r="15" spans="1:10" s="210" customFormat="1" ht="50.45" customHeight="1" x14ac:dyDescent="0.25">
      <c r="A15" s="382" t="s">
        <v>230</v>
      </c>
      <c r="B15" s="208" t="s">
        <v>59</v>
      </c>
      <c r="C15" s="341" t="str">
        <f>+IF(SUM(C5:C10)='DATI BOLLETTA'!C26,"COMPILAZIONE CORRETTA","ALERT: CONTROLLA IL NUMERO DI UNITA DOMESTICHE RESIDENTI INSERITE NEL FOGLIO DATI BOLLETTA. INSERIRE UN NUMERO DI UNITA DOMESTICHE RESIDENTI COERENTI CON QUANTO RIPORTATO NEL FOGLIO DATI BOLLETTA")</f>
        <v>COMPILAZIONE CORRETTA</v>
      </c>
      <c r="D15" s="209">
        <f>+IF(C15="COMPILAZIONE CORRETTA",0,1)</f>
        <v>0</v>
      </c>
      <c r="E15" s="257"/>
      <c r="F15" s="241"/>
      <c r="G15" s="241"/>
    </row>
    <row r="16" spans="1:10" s="210" customFormat="1" ht="50.45" customHeight="1" x14ac:dyDescent="0.25">
      <c r="A16" s="383"/>
      <c r="B16" s="211" t="s">
        <v>28</v>
      </c>
      <c r="C16" s="342" t="str">
        <f>+IF(C130+C232+C334+C356+C378+C400=0,"COMPILAZIONE CORRETTA","ALERT: INSERIRE I VOLUMI PER OGNI UNITA CHE SI E' DICHIARATA")</f>
        <v>COMPILAZIONE CORRETTA</v>
      </c>
      <c r="D16" s="209">
        <f t="shared" ref="D16:D22" si="1">+IF(C16="COMPILAZIONE CORRETTA",0,1)</f>
        <v>0</v>
      </c>
      <c r="E16" s="257"/>
      <c r="F16" s="241"/>
      <c r="G16" s="241"/>
    </row>
    <row r="17" spans="1:7" s="210" customFormat="1" ht="50.45" customHeight="1" x14ac:dyDescent="0.25">
      <c r="A17" s="383"/>
      <c r="B17" s="208" t="s">
        <v>60</v>
      </c>
      <c r="C17" s="343" t="str">
        <f>+IF(C11='DATI BOLLETTA'!C27,"COMPILAZIONE CORRETTA","ALERT: CONTROLLA IL NUMERO DI UNITA DOMESTICHE NON RESIDENTI INSERITE NEL FOGLIO DATI BOLLETTA. INSERIRE UN NUMERO DI UNITA DOMESTICHE NON RESIDENTI COERENTI CON QUANTO RIPORTATO NEL FOGLIO DATI BOLLETTA")</f>
        <v>COMPILAZIONE CORRETTA</v>
      </c>
      <c r="D17" s="209">
        <f t="shared" si="1"/>
        <v>0</v>
      </c>
      <c r="E17" s="257"/>
      <c r="F17" s="241"/>
      <c r="G17" s="241"/>
    </row>
    <row r="18" spans="1:7" s="210" customFormat="1" ht="50.45" customHeight="1" x14ac:dyDescent="0.25">
      <c r="A18" s="383"/>
      <c r="B18" s="211" t="s">
        <v>195</v>
      </c>
      <c r="C18" s="342" t="str">
        <f>+IF(C423=0,"COMPILAZIONE CORRETTA","ALERT: INSERIRE I VOLUMI PER OGNI UNITA CHE SI E' DICHIARATA")</f>
        <v>COMPILAZIONE CORRETTA</v>
      </c>
      <c r="D18" s="209">
        <f t="shared" si="1"/>
        <v>0</v>
      </c>
      <c r="E18" s="257"/>
      <c r="F18" s="241"/>
      <c r="G18" s="241"/>
    </row>
    <row r="19" spans="1:7" s="210" customFormat="1" ht="50.45" customHeight="1" x14ac:dyDescent="0.25">
      <c r="A19" s="383"/>
      <c r="B19" s="212" t="s">
        <v>61</v>
      </c>
      <c r="C19" s="344" t="str">
        <f>+IF(C12='DATI BOLLETTA'!C28,"COMPILAZIONE CORRETTA","ALERT: CONTROLLA IL NUMERO DI UNITA COMMERCIALI ARTIGIANALI INSERITE NEL FOGLIO DATI BOLLETTA. INSERIRE UN NUMERO DI UNITA COMMERCIALI ARTIGIANALI COERENTI CON QUANTO RIPORTATO NEL FOGLIO DATI BOLLETTA")</f>
        <v>COMPILAZIONE CORRETTA</v>
      </c>
      <c r="D19" s="209">
        <f t="shared" si="1"/>
        <v>0</v>
      </c>
      <c r="E19" s="257"/>
      <c r="F19" s="241"/>
      <c r="G19" s="241"/>
    </row>
    <row r="20" spans="1:7" ht="50.45" customHeight="1" x14ac:dyDescent="0.25">
      <c r="A20" s="383"/>
      <c r="B20" s="213" t="s">
        <v>29</v>
      </c>
      <c r="C20" s="344" t="str">
        <f>+IF(C436=0,"COMPILAZIONE CORRETTA","ALERT: INSERIRE I VOLUMI PER OGNI UNITA CHE SI E' DICHIARATA")</f>
        <v>COMPILAZIONE CORRETTA</v>
      </c>
      <c r="D20" s="209">
        <f t="shared" si="1"/>
        <v>0</v>
      </c>
      <c r="E20" s="255"/>
      <c r="F20" s="175"/>
      <c r="G20" s="175"/>
    </row>
    <row r="21" spans="1:7" ht="50.45" customHeight="1" x14ac:dyDescent="0.25">
      <c r="A21" s="383"/>
      <c r="B21" s="212" t="s">
        <v>62</v>
      </c>
      <c r="C21" s="343" t="str">
        <f>+IF(C13='DATI BOLLETTA'!C29,"COMPILAZIONE CORRETTA","ALERT: CONTROLLA IL NUMERO DI UNITA ALTRI USI GENERICI INSERITE NEL FOGLIO DATI BOLLETTA. INSERIRE UN NUMERO DI UNITA ALTRI USI GENERICI COERENTI CON QUANTO RIPORTATO NEL FOGLIO DATI BOLLETTA")</f>
        <v>COMPILAZIONE CORRETTA</v>
      </c>
      <c r="D21" s="209">
        <f t="shared" si="1"/>
        <v>0</v>
      </c>
      <c r="E21" s="255"/>
      <c r="F21" s="175"/>
      <c r="G21" s="175"/>
    </row>
    <row r="22" spans="1:7" ht="50.45" customHeight="1" x14ac:dyDescent="0.25">
      <c r="A22" s="384"/>
      <c r="B22" s="214" t="s">
        <v>58</v>
      </c>
      <c r="C22" s="342" t="str">
        <f>+IF(C449=0,"COMPILAZIONE CORRETTA","ALERT: INSERIRE I VOLUMI PER OGNI UNITA CHE SI E' DICHIARATA")</f>
        <v>COMPILAZIONE CORRETTA</v>
      </c>
      <c r="D22" s="209">
        <f t="shared" si="1"/>
        <v>0</v>
      </c>
      <c r="E22" s="258"/>
      <c r="F22" s="175"/>
      <c r="G22" s="175"/>
    </row>
    <row r="23" spans="1:7" x14ac:dyDescent="0.25">
      <c r="A23" s="175"/>
      <c r="B23" s="175"/>
      <c r="C23" s="233"/>
      <c r="D23" s="233"/>
      <c r="E23" s="255"/>
      <c r="F23" s="175"/>
      <c r="G23" s="175"/>
    </row>
    <row r="24" spans="1:7" ht="93" x14ac:dyDescent="0.25">
      <c r="A24" s="175"/>
      <c r="B24" s="246" t="s">
        <v>241</v>
      </c>
      <c r="C24" s="215" t="s">
        <v>264</v>
      </c>
      <c r="D24" s="175"/>
      <c r="E24" s="259"/>
      <c r="F24" s="175"/>
      <c r="G24" s="175"/>
    </row>
    <row r="25" spans="1:7" s="216" customFormat="1" ht="68.45" customHeight="1" x14ac:dyDescent="0.25">
      <c r="A25" s="175"/>
      <c r="B25" s="247"/>
      <c r="C25" s="248"/>
      <c r="D25" s="242"/>
      <c r="E25" s="260"/>
      <c r="F25" s="242"/>
      <c r="G25" s="242"/>
    </row>
    <row r="26" spans="1:7" s="216" customFormat="1" ht="58.15" customHeight="1" x14ac:dyDescent="0.25">
      <c r="A26" s="175"/>
      <c r="B26" s="385" t="str">
        <f>IF(C24="NO","NON DISPONI DEI CONSUMI DI OGNI UNITA', QUINDI SARANNO RIPARTITI I VOLUMI PER IL NUMERO DI UNITA IMMOBILIARI PRESENTI NEL CONDOMINIO, PER TIPOLOGIA DI USO, COMPILA QUI SOTTO SOLO IL NOME DELLE UNITA ABITATIVE (ES. UNITA MARIO ROSSI,ETC...)","DISPONI DEI CONSUMI DELLE SOTTO UTENZE,  ALLORA COMPILA QUI SOTTO I VOLUMI PER OGNI UNITA ABITATIVA E IL NOME RELATIVO DELLA UNITA ABITATIVA")</f>
        <v>DISPONI DEI CONSUMI DELLE SOTTO UTENZE,  ALLORA COMPILA QUI SOTTO I VOLUMI PER OGNI UNITA ABITATIVA E IL NOME RELATIVO DELLA UNITA ABITATIVA</v>
      </c>
      <c r="C26" s="385"/>
      <c r="D26" s="385"/>
      <c r="E26" s="385"/>
      <c r="F26" s="385"/>
      <c r="G26" s="385"/>
    </row>
    <row r="27" spans="1:7" ht="23.25" x14ac:dyDescent="0.25">
      <c r="A27" s="175"/>
      <c r="B27" s="249"/>
      <c r="C27" s="233"/>
      <c r="D27" s="175"/>
      <c r="E27" s="255"/>
      <c r="F27" s="175"/>
      <c r="G27" s="175"/>
    </row>
    <row r="28" spans="1:7" ht="35.450000000000003" customHeight="1" x14ac:dyDescent="0.25">
      <c r="A28" s="175"/>
      <c r="B28" s="250" t="str">
        <f>+B4</f>
        <v>USO DOMESTICO RESIDENTE</v>
      </c>
      <c r="C28" s="233"/>
      <c r="D28" s="175"/>
      <c r="E28" s="254"/>
      <c r="F28" s="175"/>
      <c r="G28" s="175"/>
    </row>
    <row r="29" spans="1:7" ht="57" customHeight="1" thickBot="1" x14ac:dyDescent="0.3">
      <c r="A29" s="175"/>
      <c r="B29" s="251" t="s">
        <v>30</v>
      </c>
      <c r="C29" s="217" t="str">
        <f>+IF(C130=0,"COMPILATO CORRETTAMENTE","ALERT: Verifica che tu abbia inserito numero di VOLUMI corrispondente al NUMERO DI UNITA immobiliari relative")</f>
        <v>COMPILATO CORRETTAMENTE</v>
      </c>
      <c r="D29" s="175"/>
      <c r="E29" s="261" t="s">
        <v>3</v>
      </c>
      <c r="F29" s="240"/>
      <c r="G29" s="175"/>
    </row>
    <row r="30" spans="1:7" ht="33" customHeight="1" x14ac:dyDescent="0.25">
      <c r="A30" s="234">
        <v>0</v>
      </c>
      <c r="B30" s="218" t="s">
        <v>31</v>
      </c>
      <c r="C30" s="219"/>
      <c r="D30" s="175" t="s">
        <v>3</v>
      </c>
      <c r="E30" s="262">
        <f>++IF(C$24="SI",C30,SUM(E5:E10))</f>
        <v>0</v>
      </c>
      <c r="F30" s="175"/>
      <c r="G30" s="175"/>
    </row>
    <row r="31" spans="1:7" ht="30" customHeight="1" x14ac:dyDescent="0.25">
      <c r="A31" s="234">
        <v>1</v>
      </c>
      <c r="B31" s="218" t="s">
        <v>32</v>
      </c>
      <c r="C31" s="219"/>
      <c r="D31" s="175" t="s">
        <v>3</v>
      </c>
      <c r="E31" s="263">
        <f>+IF(C$24="SI",C31,0)</f>
        <v>0</v>
      </c>
      <c r="F31" s="175"/>
      <c r="G31" s="175"/>
    </row>
    <row r="32" spans="1:7" ht="36.6" customHeight="1" x14ac:dyDescent="0.25">
      <c r="A32" s="234">
        <v>2</v>
      </c>
      <c r="B32" s="218" t="s">
        <v>33</v>
      </c>
      <c r="C32" s="219"/>
      <c r="D32" s="175" t="s">
        <v>3</v>
      </c>
      <c r="E32" s="263">
        <f t="shared" ref="E32:E95" si="2">+IF(C$24="SI",C32,0)</f>
        <v>0</v>
      </c>
      <c r="F32" s="175"/>
      <c r="G32" s="175"/>
    </row>
    <row r="33" spans="1:7" x14ac:dyDescent="0.25">
      <c r="A33" s="234">
        <v>3</v>
      </c>
      <c r="B33" s="218" t="s">
        <v>34</v>
      </c>
      <c r="C33" s="219"/>
      <c r="D33" s="175" t="s">
        <v>3</v>
      </c>
      <c r="E33" s="263">
        <f t="shared" si="2"/>
        <v>0</v>
      </c>
      <c r="F33" s="175"/>
      <c r="G33" s="175"/>
    </row>
    <row r="34" spans="1:7" x14ac:dyDescent="0.25">
      <c r="A34" s="234">
        <v>4</v>
      </c>
      <c r="B34" s="218" t="s">
        <v>35</v>
      </c>
      <c r="C34" s="219"/>
      <c r="D34" s="175" t="s">
        <v>3</v>
      </c>
      <c r="E34" s="263">
        <f t="shared" si="2"/>
        <v>0</v>
      </c>
      <c r="F34" s="175"/>
      <c r="G34" s="175"/>
    </row>
    <row r="35" spans="1:7" x14ac:dyDescent="0.25">
      <c r="A35" s="234">
        <v>5</v>
      </c>
      <c r="B35" s="218" t="s">
        <v>36</v>
      </c>
      <c r="C35" s="219"/>
      <c r="D35" s="175" t="s">
        <v>3</v>
      </c>
      <c r="E35" s="263">
        <f t="shared" si="2"/>
        <v>0</v>
      </c>
      <c r="F35" s="175"/>
      <c r="G35" s="175"/>
    </row>
    <row r="36" spans="1:7" x14ac:dyDescent="0.25">
      <c r="A36" s="234">
        <v>6</v>
      </c>
      <c r="B36" s="218" t="s">
        <v>37</v>
      </c>
      <c r="C36" s="219"/>
      <c r="D36" s="175" t="s">
        <v>3</v>
      </c>
      <c r="E36" s="263">
        <f t="shared" si="2"/>
        <v>0</v>
      </c>
      <c r="F36" s="175"/>
      <c r="G36" s="175"/>
    </row>
    <row r="37" spans="1:7" x14ac:dyDescent="0.25">
      <c r="A37" s="234">
        <v>7</v>
      </c>
      <c r="B37" s="218" t="s">
        <v>38</v>
      </c>
      <c r="C37" s="219"/>
      <c r="D37" s="175" t="s">
        <v>3</v>
      </c>
      <c r="E37" s="263">
        <f t="shared" si="2"/>
        <v>0</v>
      </c>
      <c r="F37" s="175"/>
      <c r="G37" s="175"/>
    </row>
    <row r="38" spans="1:7" x14ac:dyDescent="0.25">
      <c r="A38" s="234">
        <v>8</v>
      </c>
      <c r="B38" s="218" t="s">
        <v>39</v>
      </c>
      <c r="C38" s="219"/>
      <c r="D38" s="175" t="s">
        <v>3</v>
      </c>
      <c r="E38" s="263">
        <f t="shared" si="2"/>
        <v>0</v>
      </c>
      <c r="F38" s="175"/>
      <c r="G38" s="175"/>
    </row>
    <row r="39" spans="1:7" x14ac:dyDescent="0.25">
      <c r="A39" s="234">
        <v>9</v>
      </c>
      <c r="B39" s="218" t="s">
        <v>40</v>
      </c>
      <c r="C39" s="219"/>
      <c r="D39" s="175" t="s">
        <v>3</v>
      </c>
      <c r="E39" s="263">
        <f t="shared" si="2"/>
        <v>0</v>
      </c>
      <c r="F39" s="175"/>
      <c r="G39" s="175"/>
    </row>
    <row r="40" spans="1:7" x14ac:dyDescent="0.25">
      <c r="A40" s="234">
        <v>10</v>
      </c>
      <c r="B40" s="218" t="s">
        <v>41</v>
      </c>
      <c r="C40" s="219"/>
      <c r="D40" s="175" t="s">
        <v>3</v>
      </c>
      <c r="E40" s="263">
        <f t="shared" si="2"/>
        <v>0</v>
      </c>
      <c r="F40" s="175"/>
      <c r="G40" s="175"/>
    </row>
    <row r="41" spans="1:7" x14ac:dyDescent="0.25">
      <c r="A41" s="234">
        <v>11</v>
      </c>
      <c r="B41" s="218" t="s">
        <v>42</v>
      </c>
      <c r="C41" s="219"/>
      <c r="D41" s="175" t="s">
        <v>3</v>
      </c>
      <c r="E41" s="263">
        <f t="shared" si="2"/>
        <v>0</v>
      </c>
      <c r="F41" s="175"/>
      <c r="G41" s="175"/>
    </row>
    <row r="42" spans="1:7" x14ac:dyDescent="0.25">
      <c r="A42" s="234">
        <v>12</v>
      </c>
      <c r="B42" s="218" t="s">
        <v>43</v>
      </c>
      <c r="C42" s="219"/>
      <c r="D42" s="175" t="s">
        <v>3</v>
      </c>
      <c r="E42" s="263">
        <f t="shared" si="2"/>
        <v>0</v>
      </c>
      <c r="F42" s="175"/>
      <c r="G42" s="175"/>
    </row>
    <row r="43" spans="1:7" x14ac:dyDescent="0.25">
      <c r="A43" s="234">
        <v>13</v>
      </c>
      <c r="B43" s="218" t="s">
        <v>44</v>
      </c>
      <c r="C43" s="219"/>
      <c r="D43" s="175" t="s">
        <v>3</v>
      </c>
      <c r="E43" s="263">
        <f t="shared" si="2"/>
        <v>0</v>
      </c>
      <c r="F43" s="175"/>
      <c r="G43" s="175"/>
    </row>
    <row r="44" spans="1:7" x14ac:dyDescent="0.25">
      <c r="A44" s="234">
        <v>14</v>
      </c>
      <c r="B44" s="218" t="s">
        <v>45</v>
      </c>
      <c r="C44" s="219"/>
      <c r="D44" s="175" t="s">
        <v>3</v>
      </c>
      <c r="E44" s="263">
        <f t="shared" si="2"/>
        <v>0</v>
      </c>
      <c r="F44" s="175"/>
      <c r="G44" s="175"/>
    </row>
    <row r="45" spans="1:7" x14ac:dyDescent="0.25">
      <c r="A45" s="234">
        <v>15</v>
      </c>
      <c r="B45" s="218" t="s">
        <v>46</v>
      </c>
      <c r="C45" s="219"/>
      <c r="D45" s="175" t="s">
        <v>3</v>
      </c>
      <c r="E45" s="263">
        <f t="shared" si="2"/>
        <v>0</v>
      </c>
      <c r="F45" s="175"/>
      <c r="G45" s="175"/>
    </row>
    <row r="46" spans="1:7" x14ac:dyDescent="0.25">
      <c r="A46" s="234">
        <v>16</v>
      </c>
      <c r="B46" s="218" t="s">
        <v>47</v>
      </c>
      <c r="C46" s="219"/>
      <c r="D46" s="175" t="s">
        <v>3</v>
      </c>
      <c r="E46" s="263">
        <f t="shared" si="2"/>
        <v>0</v>
      </c>
      <c r="F46" s="175"/>
      <c r="G46" s="175"/>
    </row>
    <row r="47" spans="1:7" x14ac:dyDescent="0.25">
      <c r="A47" s="234">
        <v>17</v>
      </c>
      <c r="B47" s="218" t="s">
        <v>48</v>
      </c>
      <c r="C47" s="219"/>
      <c r="D47" s="175" t="s">
        <v>3</v>
      </c>
      <c r="E47" s="263">
        <f t="shared" si="2"/>
        <v>0</v>
      </c>
      <c r="F47" s="175"/>
      <c r="G47" s="175"/>
    </row>
    <row r="48" spans="1:7" x14ac:dyDescent="0.25">
      <c r="A48" s="234">
        <v>18</v>
      </c>
      <c r="B48" s="218" t="s">
        <v>49</v>
      </c>
      <c r="C48" s="219"/>
      <c r="D48" s="175" t="s">
        <v>3</v>
      </c>
      <c r="E48" s="263">
        <f t="shared" si="2"/>
        <v>0</v>
      </c>
      <c r="F48" s="175"/>
      <c r="G48" s="175"/>
    </row>
    <row r="49" spans="1:7" x14ac:dyDescent="0.25">
      <c r="A49" s="234">
        <v>19</v>
      </c>
      <c r="B49" s="218" t="s">
        <v>50</v>
      </c>
      <c r="C49" s="219"/>
      <c r="D49" s="175" t="s">
        <v>3</v>
      </c>
      <c r="E49" s="263">
        <f t="shared" si="2"/>
        <v>0</v>
      </c>
      <c r="F49" s="175"/>
      <c r="G49" s="175"/>
    </row>
    <row r="50" spans="1:7" x14ac:dyDescent="0.25">
      <c r="A50" s="234">
        <v>20</v>
      </c>
      <c r="B50" s="218" t="s">
        <v>102</v>
      </c>
      <c r="C50" s="219"/>
      <c r="D50" s="175" t="s">
        <v>3</v>
      </c>
      <c r="E50" s="263">
        <f t="shared" si="2"/>
        <v>0</v>
      </c>
      <c r="F50" s="175"/>
      <c r="G50" s="175"/>
    </row>
    <row r="51" spans="1:7" x14ac:dyDescent="0.25">
      <c r="A51" s="234">
        <v>21</v>
      </c>
      <c r="B51" s="218" t="s">
        <v>103</v>
      </c>
      <c r="C51" s="219"/>
      <c r="D51" s="175" t="s">
        <v>3</v>
      </c>
      <c r="E51" s="263">
        <f t="shared" si="2"/>
        <v>0</v>
      </c>
      <c r="F51" s="175"/>
      <c r="G51" s="175"/>
    </row>
    <row r="52" spans="1:7" x14ac:dyDescent="0.25">
      <c r="A52" s="234">
        <v>22</v>
      </c>
      <c r="B52" s="218" t="s">
        <v>104</v>
      </c>
      <c r="C52" s="219"/>
      <c r="D52" s="175" t="s">
        <v>3</v>
      </c>
      <c r="E52" s="263">
        <f t="shared" si="2"/>
        <v>0</v>
      </c>
      <c r="F52" s="175"/>
      <c r="G52" s="175"/>
    </row>
    <row r="53" spans="1:7" x14ac:dyDescent="0.25">
      <c r="A53" s="234">
        <v>23</v>
      </c>
      <c r="B53" s="218" t="s">
        <v>105</v>
      </c>
      <c r="C53" s="219"/>
      <c r="D53" s="175" t="s">
        <v>3</v>
      </c>
      <c r="E53" s="263">
        <f t="shared" si="2"/>
        <v>0</v>
      </c>
      <c r="F53" s="175"/>
      <c r="G53" s="175"/>
    </row>
    <row r="54" spans="1:7" x14ac:dyDescent="0.25">
      <c r="A54" s="234">
        <v>24</v>
      </c>
      <c r="B54" s="218" t="s">
        <v>106</v>
      </c>
      <c r="C54" s="219"/>
      <c r="D54" s="175" t="s">
        <v>3</v>
      </c>
      <c r="E54" s="263">
        <f t="shared" si="2"/>
        <v>0</v>
      </c>
      <c r="F54" s="175"/>
      <c r="G54" s="175"/>
    </row>
    <row r="55" spans="1:7" x14ac:dyDescent="0.25">
      <c r="A55" s="234">
        <v>25</v>
      </c>
      <c r="B55" s="218" t="s">
        <v>107</v>
      </c>
      <c r="C55" s="219"/>
      <c r="D55" s="175" t="s">
        <v>3</v>
      </c>
      <c r="E55" s="263">
        <f t="shared" si="2"/>
        <v>0</v>
      </c>
      <c r="F55" s="175"/>
      <c r="G55" s="175"/>
    </row>
    <row r="56" spans="1:7" x14ac:dyDescent="0.25">
      <c r="A56" s="234">
        <v>26</v>
      </c>
      <c r="B56" s="218" t="s">
        <v>108</v>
      </c>
      <c r="C56" s="219"/>
      <c r="D56" s="175" t="s">
        <v>3</v>
      </c>
      <c r="E56" s="263">
        <f t="shared" si="2"/>
        <v>0</v>
      </c>
      <c r="F56" s="175"/>
      <c r="G56" s="175"/>
    </row>
    <row r="57" spans="1:7" x14ac:dyDescent="0.25">
      <c r="A57" s="234">
        <v>27</v>
      </c>
      <c r="B57" s="218" t="s">
        <v>109</v>
      </c>
      <c r="C57" s="219"/>
      <c r="D57" s="175" t="s">
        <v>3</v>
      </c>
      <c r="E57" s="263">
        <f t="shared" si="2"/>
        <v>0</v>
      </c>
      <c r="F57" s="175"/>
      <c r="G57" s="175"/>
    </row>
    <row r="58" spans="1:7" x14ac:dyDescent="0.25">
      <c r="A58" s="234">
        <v>28</v>
      </c>
      <c r="B58" s="218" t="s">
        <v>110</v>
      </c>
      <c r="C58" s="219"/>
      <c r="D58" s="175" t="s">
        <v>3</v>
      </c>
      <c r="E58" s="263">
        <f t="shared" si="2"/>
        <v>0</v>
      </c>
      <c r="F58" s="175"/>
      <c r="G58" s="175"/>
    </row>
    <row r="59" spans="1:7" x14ac:dyDescent="0.25">
      <c r="A59" s="234">
        <v>29</v>
      </c>
      <c r="B59" s="218" t="s">
        <v>111</v>
      </c>
      <c r="C59" s="219"/>
      <c r="D59" s="175" t="s">
        <v>3</v>
      </c>
      <c r="E59" s="263">
        <f t="shared" si="2"/>
        <v>0</v>
      </c>
      <c r="F59" s="175"/>
      <c r="G59" s="175"/>
    </row>
    <row r="60" spans="1:7" x14ac:dyDescent="0.25">
      <c r="A60" s="234">
        <v>30</v>
      </c>
      <c r="B60" s="218" t="s">
        <v>112</v>
      </c>
      <c r="C60" s="219"/>
      <c r="D60" s="175" t="s">
        <v>3</v>
      </c>
      <c r="E60" s="263">
        <f t="shared" si="2"/>
        <v>0</v>
      </c>
      <c r="F60" s="175"/>
      <c r="G60" s="175"/>
    </row>
    <row r="61" spans="1:7" x14ac:dyDescent="0.25">
      <c r="A61" s="234">
        <v>31</v>
      </c>
      <c r="B61" s="218" t="s">
        <v>113</v>
      </c>
      <c r="C61" s="219"/>
      <c r="D61" s="175" t="s">
        <v>3</v>
      </c>
      <c r="E61" s="263">
        <f>+IF(C$24="SI",C61,0)</f>
        <v>0</v>
      </c>
      <c r="F61" s="175"/>
      <c r="G61" s="175"/>
    </row>
    <row r="62" spans="1:7" x14ac:dyDescent="0.25">
      <c r="A62" s="234">
        <v>32</v>
      </c>
      <c r="B62" s="218" t="s">
        <v>114</v>
      </c>
      <c r="C62" s="219"/>
      <c r="D62" s="175" t="s">
        <v>3</v>
      </c>
      <c r="E62" s="263">
        <f t="shared" si="2"/>
        <v>0</v>
      </c>
      <c r="F62" s="175"/>
      <c r="G62" s="175"/>
    </row>
    <row r="63" spans="1:7" x14ac:dyDescent="0.25">
      <c r="A63" s="234">
        <v>33</v>
      </c>
      <c r="B63" s="218" t="s">
        <v>115</v>
      </c>
      <c r="C63" s="219"/>
      <c r="D63" s="175" t="s">
        <v>3</v>
      </c>
      <c r="E63" s="263">
        <f t="shared" si="2"/>
        <v>0</v>
      </c>
      <c r="F63" s="175"/>
      <c r="G63" s="175"/>
    </row>
    <row r="64" spans="1:7" x14ac:dyDescent="0.25">
      <c r="A64" s="234">
        <v>34</v>
      </c>
      <c r="B64" s="218" t="s">
        <v>116</v>
      </c>
      <c r="C64" s="219"/>
      <c r="D64" s="175" t="s">
        <v>3</v>
      </c>
      <c r="E64" s="263">
        <f t="shared" si="2"/>
        <v>0</v>
      </c>
      <c r="F64" s="175"/>
      <c r="G64" s="175"/>
    </row>
    <row r="65" spans="1:7" x14ac:dyDescent="0.25">
      <c r="A65" s="234">
        <v>35</v>
      </c>
      <c r="B65" s="218" t="s">
        <v>117</v>
      </c>
      <c r="C65" s="219"/>
      <c r="D65" s="175" t="s">
        <v>3</v>
      </c>
      <c r="E65" s="263">
        <f t="shared" si="2"/>
        <v>0</v>
      </c>
      <c r="F65" s="175"/>
      <c r="G65" s="175"/>
    </row>
    <row r="66" spans="1:7" x14ac:dyDescent="0.25">
      <c r="A66" s="234">
        <v>36</v>
      </c>
      <c r="B66" s="218" t="s">
        <v>118</v>
      </c>
      <c r="C66" s="219"/>
      <c r="D66" s="175" t="s">
        <v>3</v>
      </c>
      <c r="E66" s="263">
        <f t="shared" si="2"/>
        <v>0</v>
      </c>
      <c r="F66" s="175"/>
      <c r="G66" s="175"/>
    </row>
    <row r="67" spans="1:7" x14ac:dyDescent="0.25">
      <c r="A67" s="234">
        <v>37</v>
      </c>
      <c r="B67" s="218" t="s">
        <v>119</v>
      </c>
      <c r="C67" s="219"/>
      <c r="D67" s="175" t="s">
        <v>3</v>
      </c>
      <c r="E67" s="263">
        <f t="shared" si="2"/>
        <v>0</v>
      </c>
      <c r="F67" s="175"/>
      <c r="G67" s="175"/>
    </row>
    <row r="68" spans="1:7" x14ac:dyDescent="0.25">
      <c r="A68" s="234">
        <v>38</v>
      </c>
      <c r="B68" s="218" t="s">
        <v>120</v>
      </c>
      <c r="C68" s="219"/>
      <c r="D68" s="175" t="s">
        <v>3</v>
      </c>
      <c r="E68" s="263">
        <f t="shared" si="2"/>
        <v>0</v>
      </c>
      <c r="F68" s="175"/>
      <c r="G68" s="175"/>
    </row>
    <row r="69" spans="1:7" x14ac:dyDescent="0.25">
      <c r="A69" s="234">
        <v>39</v>
      </c>
      <c r="B69" s="218" t="s">
        <v>121</v>
      </c>
      <c r="C69" s="219"/>
      <c r="D69" s="175" t="s">
        <v>3</v>
      </c>
      <c r="E69" s="263">
        <f t="shared" si="2"/>
        <v>0</v>
      </c>
      <c r="F69" s="175"/>
      <c r="G69" s="175"/>
    </row>
    <row r="70" spans="1:7" x14ac:dyDescent="0.25">
      <c r="A70" s="234">
        <v>40</v>
      </c>
      <c r="B70" s="218" t="s">
        <v>122</v>
      </c>
      <c r="C70" s="219"/>
      <c r="D70" s="175" t="s">
        <v>3</v>
      </c>
      <c r="E70" s="263">
        <f t="shared" si="2"/>
        <v>0</v>
      </c>
      <c r="F70" s="175"/>
      <c r="G70" s="175"/>
    </row>
    <row r="71" spans="1:7" x14ac:dyDescent="0.25">
      <c r="A71" s="234">
        <v>41</v>
      </c>
      <c r="B71" s="218" t="s">
        <v>123</v>
      </c>
      <c r="C71" s="219"/>
      <c r="D71" s="175" t="s">
        <v>3</v>
      </c>
      <c r="E71" s="263">
        <f t="shared" si="2"/>
        <v>0</v>
      </c>
      <c r="F71" s="175"/>
      <c r="G71" s="175"/>
    </row>
    <row r="72" spans="1:7" x14ac:dyDescent="0.25">
      <c r="A72" s="234">
        <v>42</v>
      </c>
      <c r="B72" s="218" t="s">
        <v>124</v>
      </c>
      <c r="C72" s="219"/>
      <c r="D72" s="175" t="s">
        <v>3</v>
      </c>
      <c r="E72" s="263">
        <f t="shared" si="2"/>
        <v>0</v>
      </c>
      <c r="F72" s="175"/>
      <c r="G72" s="175"/>
    </row>
    <row r="73" spans="1:7" x14ac:dyDescent="0.25">
      <c r="A73" s="234">
        <v>43</v>
      </c>
      <c r="B73" s="218" t="s">
        <v>125</v>
      </c>
      <c r="C73" s="219"/>
      <c r="D73" s="175" t="s">
        <v>3</v>
      </c>
      <c r="E73" s="263">
        <f t="shared" si="2"/>
        <v>0</v>
      </c>
      <c r="F73" s="175"/>
      <c r="G73" s="175"/>
    </row>
    <row r="74" spans="1:7" x14ac:dyDescent="0.25">
      <c r="A74" s="234">
        <v>44</v>
      </c>
      <c r="B74" s="218" t="s">
        <v>126</v>
      </c>
      <c r="C74" s="219"/>
      <c r="D74" s="175" t="s">
        <v>3</v>
      </c>
      <c r="E74" s="263">
        <f t="shared" si="2"/>
        <v>0</v>
      </c>
      <c r="F74" s="175"/>
      <c r="G74" s="175"/>
    </row>
    <row r="75" spans="1:7" x14ac:dyDescent="0.25">
      <c r="A75" s="234">
        <v>45</v>
      </c>
      <c r="B75" s="218" t="s">
        <v>127</v>
      </c>
      <c r="C75" s="219"/>
      <c r="D75" s="175" t="s">
        <v>3</v>
      </c>
      <c r="E75" s="263">
        <f t="shared" si="2"/>
        <v>0</v>
      </c>
      <c r="F75" s="175"/>
      <c r="G75" s="175"/>
    </row>
    <row r="76" spans="1:7" x14ac:dyDescent="0.25">
      <c r="A76" s="234">
        <v>46</v>
      </c>
      <c r="B76" s="218" t="s">
        <v>128</v>
      </c>
      <c r="C76" s="219"/>
      <c r="D76" s="175" t="s">
        <v>3</v>
      </c>
      <c r="E76" s="263">
        <f t="shared" si="2"/>
        <v>0</v>
      </c>
      <c r="F76" s="175"/>
      <c r="G76" s="175"/>
    </row>
    <row r="77" spans="1:7" x14ac:dyDescent="0.25">
      <c r="A77" s="234">
        <v>47</v>
      </c>
      <c r="B77" s="218" t="s">
        <v>129</v>
      </c>
      <c r="C77" s="219"/>
      <c r="D77" s="175" t="s">
        <v>3</v>
      </c>
      <c r="E77" s="263">
        <f t="shared" si="2"/>
        <v>0</v>
      </c>
      <c r="F77" s="175"/>
      <c r="G77" s="175"/>
    </row>
    <row r="78" spans="1:7" x14ac:dyDescent="0.25">
      <c r="A78" s="234">
        <v>48</v>
      </c>
      <c r="B78" s="218" t="s">
        <v>130</v>
      </c>
      <c r="C78" s="219"/>
      <c r="D78" s="175" t="s">
        <v>3</v>
      </c>
      <c r="E78" s="263">
        <f t="shared" si="2"/>
        <v>0</v>
      </c>
      <c r="F78" s="175"/>
      <c r="G78" s="175"/>
    </row>
    <row r="79" spans="1:7" x14ac:dyDescent="0.25">
      <c r="A79" s="234">
        <v>49</v>
      </c>
      <c r="B79" s="218" t="s">
        <v>131</v>
      </c>
      <c r="C79" s="219"/>
      <c r="D79" s="175" t="s">
        <v>3</v>
      </c>
      <c r="E79" s="263">
        <f t="shared" si="2"/>
        <v>0</v>
      </c>
      <c r="F79" s="175"/>
      <c r="G79" s="175"/>
    </row>
    <row r="80" spans="1:7" x14ac:dyDescent="0.25">
      <c r="A80" s="234">
        <v>50</v>
      </c>
      <c r="B80" s="218" t="s">
        <v>132</v>
      </c>
      <c r="C80" s="219"/>
      <c r="D80" s="175" t="s">
        <v>3</v>
      </c>
      <c r="E80" s="263">
        <f t="shared" si="2"/>
        <v>0</v>
      </c>
      <c r="F80" s="175"/>
      <c r="G80" s="175"/>
    </row>
    <row r="81" spans="1:7" x14ac:dyDescent="0.25">
      <c r="A81" s="234">
        <v>51</v>
      </c>
      <c r="B81" s="218" t="s">
        <v>133</v>
      </c>
      <c r="C81" s="219"/>
      <c r="D81" s="175" t="s">
        <v>3</v>
      </c>
      <c r="E81" s="263">
        <f t="shared" si="2"/>
        <v>0</v>
      </c>
      <c r="F81" s="175"/>
      <c r="G81" s="175"/>
    </row>
    <row r="82" spans="1:7" x14ac:dyDescent="0.25">
      <c r="A82" s="234">
        <v>52</v>
      </c>
      <c r="B82" s="218" t="s">
        <v>134</v>
      </c>
      <c r="C82" s="219"/>
      <c r="D82" s="175" t="s">
        <v>3</v>
      </c>
      <c r="E82" s="263">
        <f t="shared" si="2"/>
        <v>0</v>
      </c>
      <c r="F82" s="175"/>
      <c r="G82" s="175"/>
    </row>
    <row r="83" spans="1:7" x14ac:dyDescent="0.25">
      <c r="A83" s="234">
        <v>53</v>
      </c>
      <c r="B83" s="218" t="s">
        <v>135</v>
      </c>
      <c r="C83" s="219"/>
      <c r="D83" s="175" t="s">
        <v>3</v>
      </c>
      <c r="E83" s="263">
        <f t="shared" si="2"/>
        <v>0</v>
      </c>
      <c r="F83" s="175"/>
      <c r="G83" s="175"/>
    </row>
    <row r="84" spans="1:7" x14ac:dyDescent="0.25">
      <c r="A84" s="234">
        <v>54</v>
      </c>
      <c r="B84" s="218" t="s">
        <v>136</v>
      </c>
      <c r="C84" s="219"/>
      <c r="D84" s="175" t="s">
        <v>3</v>
      </c>
      <c r="E84" s="263">
        <f t="shared" si="2"/>
        <v>0</v>
      </c>
      <c r="F84" s="175"/>
      <c r="G84" s="175"/>
    </row>
    <row r="85" spans="1:7" x14ac:dyDescent="0.25">
      <c r="A85" s="234">
        <v>55</v>
      </c>
      <c r="B85" s="218" t="s">
        <v>137</v>
      </c>
      <c r="C85" s="219"/>
      <c r="D85" s="175" t="s">
        <v>3</v>
      </c>
      <c r="E85" s="263">
        <f t="shared" si="2"/>
        <v>0</v>
      </c>
      <c r="F85" s="175"/>
      <c r="G85" s="175"/>
    </row>
    <row r="86" spans="1:7" x14ac:dyDescent="0.25">
      <c r="A86" s="234">
        <v>56</v>
      </c>
      <c r="B86" s="218" t="s">
        <v>138</v>
      </c>
      <c r="C86" s="219"/>
      <c r="D86" s="175" t="s">
        <v>3</v>
      </c>
      <c r="E86" s="263">
        <f t="shared" si="2"/>
        <v>0</v>
      </c>
      <c r="F86" s="175"/>
      <c r="G86" s="175"/>
    </row>
    <row r="87" spans="1:7" x14ac:dyDescent="0.25">
      <c r="A87" s="234">
        <v>57</v>
      </c>
      <c r="B87" s="218" t="s">
        <v>139</v>
      </c>
      <c r="C87" s="219"/>
      <c r="D87" s="175" t="s">
        <v>3</v>
      </c>
      <c r="E87" s="263">
        <f t="shared" si="2"/>
        <v>0</v>
      </c>
      <c r="F87" s="175"/>
      <c r="G87" s="175"/>
    </row>
    <row r="88" spans="1:7" x14ac:dyDescent="0.25">
      <c r="A88" s="234">
        <v>58</v>
      </c>
      <c r="B88" s="218" t="s">
        <v>140</v>
      </c>
      <c r="C88" s="219"/>
      <c r="D88" s="175" t="s">
        <v>3</v>
      </c>
      <c r="E88" s="263">
        <f t="shared" si="2"/>
        <v>0</v>
      </c>
      <c r="F88" s="175"/>
      <c r="G88" s="175"/>
    </row>
    <row r="89" spans="1:7" x14ac:dyDescent="0.25">
      <c r="A89" s="234">
        <v>59</v>
      </c>
      <c r="B89" s="218" t="s">
        <v>141</v>
      </c>
      <c r="C89" s="219"/>
      <c r="D89" s="175" t="s">
        <v>3</v>
      </c>
      <c r="E89" s="263">
        <f t="shared" si="2"/>
        <v>0</v>
      </c>
      <c r="F89" s="175"/>
      <c r="G89" s="175"/>
    </row>
    <row r="90" spans="1:7" x14ac:dyDescent="0.25">
      <c r="A90" s="234">
        <v>60</v>
      </c>
      <c r="B90" s="218" t="s">
        <v>142</v>
      </c>
      <c r="C90" s="219"/>
      <c r="D90" s="175" t="s">
        <v>3</v>
      </c>
      <c r="E90" s="263">
        <f t="shared" si="2"/>
        <v>0</v>
      </c>
      <c r="F90" s="175"/>
      <c r="G90" s="175"/>
    </row>
    <row r="91" spans="1:7" x14ac:dyDescent="0.25">
      <c r="A91" s="234">
        <v>61</v>
      </c>
      <c r="B91" s="218" t="s">
        <v>143</v>
      </c>
      <c r="C91" s="219"/>
      <c r="D91" s="175" t="s">
        <v>3</v>
      </c>
      <c r="E91" s="263">
        <f t="shared" si="2"/>
        <v>0</v>
      </c>
      <c r="F91" s="175"/>
      <c r="G91" s="175"/>
    </row>
    <row r="92" spans="1:7" x14ac:dyDescent="0.25">
      <c r="A92" s="234">
        <v>62</v>
      </c>
      <c r="B92" s="218" t="s">
        <v>144</v>
      </c>
      <c r="C92" s="219"/>
      <c r="D92" s="175" t="s">
        <v>3</v>
      </c>
      <c r="E92" s="263">
        <f t="shared" si="2"/>
        <v>0</v>
      </c>
      <c r="F92" s="175"/>
      <c r="G92" s="175"/>
    </row>
    <row r="93" spans="1:7" x14ac:dyDescent="0.25">
      <c r="A93" s="234">
        <v>63</v>
      </c>
      <c r="B93" s="218" t="s">
        <v>145</v>
      </c>
      <c r="C93" s="219"/>
      <c r="D93" s="175" t="s">
        <v>3</v>
      </c>
      <c r="E93" s="263">
        <f t="shared" si="2"/>
        <v>0</v>
      </c>
      <c r="F93" s="175"/>
      <c r="G93" s="175"/>
    </row>
    <row r="94" spans="1:7" x14ac:dyDescent="0.25">
      <c r="A94" s="234">
        <v>64</v>
      </c>
      <c r="B94" s="218" t="s">
        <v>146</v>
      </c>
      <c r="C94" s="219"/>
      <c r="D94" s="175" t="s">
        <v>3</v>
      </c>
      <c r="E94" s="263">
        <f t="shared" si="2"/>
        <v>0</v>
      </c>
      <c r="F94" s="175"/>
      <c r="G94" s="175"/>
    </row>
    <row r="95" spans="1:7" x14ac:dyDescent="0.25">
      <c r="A95" s="234">
        <v>65</v>
      </c>
      <c r="B95" s="218" t="s">
        <v>147</v>
      </c>
      <c r="C95" s="219"/>
      <c r="D95" s="175" t="s">
        <v>3</v>
      </c>
      <c r="E95" s="263">
        <f t="shared" si="2"/>
        <v>0</v>
      </c>
      <c r="F95" s="175"/>
      <c r="G95" s="175"/>
    </row>
    <row r="96" spans="1:7" x14ac:dyDescent="0.25">
      <c r="A96" s="234">
        <v>66</v>
      </c>
      <c r="B96" s="218" t="s">
        <v>148</v>
      </c>
      <c r="C96" s="219"/>
      <c r="D96" s="175" t="s">
        <v>3</v>
      </c>
      <c r="E96" s="263">
        <f t="shared" ref="E96:E129" si="3">+IF(C$24="SI",C96,0)</f>
        <v>0</v>
      </c>
      <c r="F96" s="175"/>
      <c r="G96" s="175"/>
    </row>
    <row r="97" spans="1:7" x14ac:dyDescent="0.25">
      <c r="A97" s="234">
        <v>67</v>
      </c>
      <c r="B97" s="218" t="s">
        <v>149</v>
      </c>
      <c r="C97" s="219"/>
      <c r="D97" s="175" t="s">
        <v>3</v>
      </c>
      <c r="E97" s="263">
        <f t="shared" si="3"/>
        <v>0</v>
      </c>
      <c r="F97" s="175"/>
      <c r="G97" s="175"/>
    </row>
    <row r="98" spans="1:7" x14ac:dyDescent="0.25">
      <c r="A98" s="234">
        <v>68</v>
      </c>
      <c r="B98" s="218" t="s">
        <v>150</v>
      </c>
      <c r="C98" s="219"/>
      <c r="D98" s="175" t="s">
        <v>3</v>
      </c>
      <c r="E98" s="263">
        <f t="shared" si="3"/>
        <v>0</v>
      </c>
      <c r="F98" s="175"/>
      <c r="G98" s="175"/>
    </row>
    <row r="99" spans="1:7" x14ac:dyDescent="0.25">
      <c r="A99" s="234">
        <v>69</v>
      </c>
      <c r="B99" s="218" t="s">
        <v>151</v>
      </c>
      <c r="C99" s="219"/>
      <c r="D99" s="175" t="s">
        <v>3</v>
      </c>
      <c r="E99" s="263">
        <f t="shared" si="3"/>
        <v>0</v>
      </c>
      <c r="F99" s="175"/>
      <c r="G99" s="175"/>
    </row>
    <row r="100" spans="1:7" x14ac:dyDescent="0.25">
      <c r="A100" s="234">
        <v>70</v>
      </c>
      <c r="B100" s="218" t="s">
        <v>152</v>
      </c>
      <c r="C100" s="219"/>
      <c r="D100" s="175" t="s">
        <v>3</v>
      </c>
      <c r="E100" s="263">
        <f t="shared" si="3"/>
        <v>0</v>
      </c>
      <c r="F100" s="175"/>
      <c r="G100" s="175"/>
    </row>
    <row r="101" spans="1:7" x14ac:dyDescent="0.25">
      <c r="A101" s="234">
        <v>71</v>
      </c>
      <c r="B101" s="218" t="s">
        <v>153</v>
      </c>
      <c r="C101" s="219"/>
      <c r="D101" s="175" t="s">
        <v>3</v>
      </c>
      <c r="E101" s="263">
        <f t="shared" si="3"/>
        <v>0</v>
      </c>
      <c r="F101" s="175"/>
      <c r="G101" s="175"/>
    </row>
    <row r="102" spans="1:7" x14ac:dyDescent="0.25">
      <c r="A102" s="234">
        <v>72</v>
      </c>
      <c r="B102" s="218" t="s">
        <v>154</v>
      </c>
      <c r="C102" s="219"/>
      <c r="D102" s="175" t="s">
        <v>3</v>
      </c>
      <c r="E102" s="263">
        <f t="shared" si="3"/>
        <v>0</v>
      </c>
      <c r="F102" s="175"/>
      <c r="G102" s="175"/>
    </row>
    <row r="103" spans="1:7" x14ac:dyDescent="0.25">
      <c r="A103" s="234">
        <v>73</v>
      </c>
      <c r="B103" s="218" t="s">
        <v>155</v>
      </c>
      <c r="C103" s="219"/>
      <c r="D103" s="175" t="s">
        <v>3</v>
      </c>
      <c r="E103" s="263">
        <f t="shared" si="3"/>
        <v>0</v>
      </c>
      <c r="F103" s="175"/>
      <c r="G103" s="175"/>
    </row>
    <row r="104" spans="1:7" x14ac:dyDescent="0.25">
      <c r="A104" s="234">
        <v>74</v>
      </c>
      <c r="B104" s="218" t="s">
        <v>156</v>
      </c>
      <c r="C104" s="219"/>
      <c r="D104" s="175" t="s">
        <v>3</v>
      </c>
      <c r="E104" s="263">
        <f t="shared" si="3"/>
        <v>0</v>
      </c>
      <c r="F104" s="175"/>
      <c r="G104" s="175"/>
    </row>
    <row r="105" spans="1:7" x14ac:dyDescent="0.25">
      <c r="A105" s="234">
        <v>75</v>
      </c>
      <c r="B105" s="218" t="s">
        <v>157</v>
      </c>
      <c r="C105" s="219"/>
      <c r="D105" s="175" t="s">
        <v>3</v>
      </c>
      <c r="E105" s="263">
        <f t="shared" si="3"/>
        <v>0</v>
      </c>
      <c r="F105" s="175"/>
      <c r="G105" s="175"/>
    </row>
    <row r="106" spans="1:7" x14ac:dyDescent="0.25">
      <c r="A106" s="234">
        <v>76</v>
      </c>
      <c r="B106" s="218" t="s">
        <v>158</v>
      </c>
      <c r="C106" s="219"/>
      <c r="D106" s="175" t="s">
        <v>3</v>
      </c>
      <c r="E106" s="263">
        <f t="shared" si="3"/>
        <v>0</v>
      </c>
      <c r="F106" s="175"/>
      <c r="G106" s="175"/>
    </row>
    <row r="107" spans="1:7" x14ac:dyDescent="0.25">
      <c r="A107" s="234">
        <v>77</v>
      </c>
      <c r="B107" s="218" t="s">
        <v>159</v>
      </c>
      <c r="C107" s="219"/>
      <c r="D107" s="175" t="s">
        <v>3</v>
      </c>
      <c r="E107" s="263">
        <f t="shared" si="3"/>
        <v>0</v>
      </c>
      <c r="F107" s="175"/>
      <c r="G107" s="175"/>
    </row>
    <row r="108" spans="1:7" x14ac:dyDescent="0.25">
      <c r="A108" s="234">
        <v>78</v>
      </c>
      <c r="B108" s="218" t="s">
        <v>160</v>
      </c>
      <c r="C108" s="219"/>
      <c r="D108" s="175" t="s">
        <v>3</v>
      </c>
      <c r="E108" s="263">
        <f t="shared" si="3"/>
        <v>0</v>
      </c>
      <c r="F108" s="175"/>
      <c r="G108" s="175"/>
    </row>
    <row r="109" spans="1:7" x14ac:dyDescent="0.25">
      <c r="A109" s="234">
        <v>79</v>
      </c>
      <c r="B109" s="218" t="s">
        <v>161</v>
      </c>
      <c r="C109" s="219"/>
      <c r="D109" s="175" t="s">
        <v>3</v>
      </c>
      <c r="E109" s="263">
        <f t="shared" si="3"/>
        <v>0</v>
      </c>
      <c r="F109" s="175"/>
      <c r="G109" s="175"/>
    </row>
    <row r="110" spans="1:7" x14ac:dyDescent="0.25">
      <c r="A110" s="234">
        <v>80</v>
      </c>
      <c r="B110" s="218" t="s">
        <v>162</v>
      </c>
      <c r="C110" s="219"/>
      <c r="D110" s="175" t="s">
        <v>3</v>
      </c>
      <c r="E110" s="263">
        <f t="shared" si="3"/>
        <v>0</v>
      </c>
      <c r="F110" s="175"/>
      <c r="G110" s="175"/>
    </row>
    <row r="111" spans="1:7" x14ac:dyDescent="0.25">
      <c r="A111" s="234">
        <v>81</v>
      </c>
      <c r="B111" s="218" t="s">
        <v>163</v>
      </c>
      <c r="C111" s="219"/>
      <c r="D111" s="175" t="s">
        <v>3</v>
      </c>
      <c r="E111" s="263">
        <f t="shared" si="3"/>
        <v>0</v>
      </c>
      <c r="F111" s="175"/>
      <c r="G111" s="175"/>
    </row>
    <row r="112" spans="1:7" x14ac:dyDescent="0.25">
      <c r="A112" s="234">
        <v>82</v>
      </c>
      <c r="B112" s="218" t="s">
        <v>164</v>
      </c>
      <c r="C112" s="219"/>
      <c r="D112" s="175" t="s">
        <v>3</v>
      </c>
      <c r="E112" s="263">
        <f t="shared" si="3"/>
        <v>0</v>
      </c>
      <c r="F112" s="175"/>
      <c r="G112" s="175"/>
    </row>
    <row r="113" spans="1:7" x14ac:dyDescent="0.25">
      <c r="A113" s="234">
        <v>83</v>
      </c>
      <c r="B113" s="218" t="s">
        <v>165</v>
      </c>
      <c r="C113" s="219"/>
      <c r="D113" s="175" t="s">
        <v>3</v>
      </c>
      <c r="E113" s="263">
        <f t="shared" si="3"/>
        <v>0</v>
      </c>
      <c r="F113" s="175"/>
      <c r="G113" s="175"/>
    </row>
    <row r="114" spans="1:7" x14ac:dyDescent="0.25">
      <c r="A114" s="234">
        <v>84</v>
      </c>
      <c r="B114" s="218" t="s">
        <v>166</v>
      </c>
      <c r="C114" s="219"/>
      <c r="D114" s="175" t="s">
        <v>3</v>
      </c>
      <c r="E114" s="263">
        <f t="shared" si="3"/>
        <v>0</v>
      </c>
      <c r="F114" s="175"/>
      <c r="G114" s="175"/>
    </row>
    <row r="115" spans="1:7" x14ac:dyDescent="0.25">
      <c r="A115" s="234">
        <v>85</v>
      </c>
      <c r="B115" s="218" t="s">
        <v>167</v>
      </c>
      <c r="C115" s="219"/>
      <c r="D115" s="175" t="s">
        <v>3</v>
      </c>
      <c r="E115" s="263">
        <f t="shared" si="3"/>
        <v>0</v>
      </c>
      <c r="F115" s="175"/>
      <c r="G115" s="175"/>
    </row>
    <row r="116" spans="1:7" x14ac:dyDescent="0.25">
      <c r="A116" s="234">
        <v>86</v>
      </c>
      <c r="B116" s="218" t="s">
        <v>168</v>
      </c>
      <c r="C116" s="219"/>
      <c r="D116" s="175" t="s">
        <v>3</v>
      </c>
      <c r="E116" s="263">
        <f t="shared" si="3"/>
        <v>0</v>
      </c>
      <c r="F116" s="175"/>
      <c r="G116" s="175"/>
    </row>
    <row r="117" spans="1:7" x14ac:dyDescent="0.25">
      <c r="A117" s="234">
        <v>87</v>
      </c>
      <c r="B117" s="218" t="s">
        <v>169</v>
      </c>
      <c r="C117" s="219"/>
      <c r="D117" s="175" t="s">
        <v>3</v>
      </c>
      <c r="E117" s="263">
        <f t="shared" si="3"/>
        <v>0</v>
      </c>
      <c r="F117" s="175"/>
      <c r="G117" s="175"/>
    </row>
    <row r="118" spans="1:7" x14ac:dyDescent="0.25">
      <c r="A118" s="234">
        <v>88</v>
      </c>
      <c r="B118" s="218" t="s">
        <v>170</v>
      </c>
      <c r="C118" s="219"/>
      <c r="D118" s="175" t="s">
        <v>3</v>
      </c>
      <c r="E118" s="263">
        <f t="shared" si="3"/>
        <v>0</v>
      </c>
      <c r="F118" s="175"/>
      <c r="G118" s="175"/>
    </row>
    <row r="119" spans="1:7" x14ac:dyDescent="0.25">
      <c r="A119" s="234">
        <v>89</v>
      </c>
      <c r="B119" s="218" t="s">
        <v>171</v>
      </c>
      <c r="C119" s="219"/>
      <c r="D119" s="175" t="s">
        <v>3</v>
      </c>
      <c r="E119" s="263">
        <f t="shared" si="3"/>
        <v>0</v>
      </c>
      <c r="F119" s="175"/>
      <c r="G119" s="175"/>
    </row>
    <row r="120" spans="1:7" x14ac:dyDescent="0.25">
      <c r="A120" s="234">
        <v>90</v>
      </c>
      <c r="B120" s="218" t="s">
        <v>172</v>
      </c>
      <c r="C120" s="219"/>
      <c r="D120" s="175" t="s">
        <v>3</v>
      </c>
      <c r="E120" s="263">
        <f t="shared" si="3"/>
        <v>0</v>
      </c>
      <c r="F120" s="175"/>
      <c r="G120" s="175"/>
    </row>
    <row r="121" spans="1:7" x14ac:dyDescent="0.25">
      <c r="A121" s="234">
        <v>91</v>
      </c>
      <c r="B121" s="218" t="s">
        <v>173</v>
      </c>
      <c r="C121" s="219"/>
      <c r="D121" s="175" t="s">
        <v>3</v>
      </c>
      <c r="E121" s="263">
        <f t="shared" si="3"/>
        <v>0</v>
      </c>
      <c r="F121" s="175"/>
      <c r="G121" s="175"/>
    </row>
    <row r="122" spans="1:7" x14ac:dyDescent="0.25">
      <c r="A122" s="234">
        <v>92</v>
      </c>
      <c r="B122" s="218" t="s">
        <v>174</v>
      </c>
      <c r="C122" s="219"/>
      <c r="D122" s="175" t="s">
        <v>3</v>
      </c>
      <c r="E122" s="263">
        <f t="shared" si="3"/>
        <v>0</v>
      </c>
      <c r="F122" s="175"/>
      <c r="G122" s="175"/>
    </row>
    <row r="123" spans="1:7" x14ac:dyDescent="0.25">
      <c r="A123" s="234">
        <v>93</v>
      </c>
      <c r="B123" s="218" t="s">
        <v>175</v>
      </c>
      <c r="C123" s="219"/>
      <c r="D123" s="175" t="s">
        <v>3</v>
      </c>
      <c r="E123" s="263">
        <f t="shared" si="3"/>
        <v>0</v>
      </c>
      <c r="F123" s="175"/>
      <c r="G123" s="175"/>
    </row>
    <row r="124" spans="1:7" x14ac:dyDescent="0.25">
      <c r="A124" s="234">
        <v>94</v>
      </c>
      <c r="B124" s="218" t="s">
        <v>176</v>
      </c>
      <c r="C124" s="219"/>
      <c r="D124" s="175" t="s">
        <v>3</v>
      </c>
      <c r="E124" s="263">
        <f t="shared" si="3"/>
        <v>0</v>
      </c>
      <c r="F124" s="175"/>
      <c r="G124" s="175"/>
    </row>
    <row r="125" spans="1:7" x14ac:dyDescent="0.25">
      <c r="A125" s="234">
        <v>95</v>
      </c>
      <c r="B125" s="218" t="s">
        <v>177</v>
      </c>
      <c r="C125" s="219"/>
      <c r="D125" s="175" t="s">
        <v>3</v>
      </c>
      <c r="E125" s="263">
        <f t="shared" si="3"/>
        <v>0</v>
      </c>
      <c r="F125" s="175"/>
      <c r="G125" s="175"/>
    </row>
    <row r="126" spans="1:7" x14ac:dyDescent="0.25">
      <c r="A126" s="234">
        <v>96</v>
      </c>
      <c r="B126" s="218" t="s">
        <v>178</v>
      </c>
      <c r="C126" s="219"/>
      <c r="D126" s="175" t="s">
        <v>3</v>
      </c>
      <c r="E126" s="263">
        <f t="shared" si="3"/>
        <v>0</v>
      </c>
      <c r="F126" s="175"/>
      <c r="G126" s="175"/>
    </row>
    <row r="127" spans="1:7" x14ac:dyDescent="0.25">
      <c r="A127" s="234">
        <v>97</v>
      </c>
      <c r="B127" s="218" t="s">
        <v>179</v>
      </c>
      <c r="C127" s="219"/>
      <c r="D127" s="175" t="s">
        <v>3</v>
      </c>
      <c r="E127" s="263">
        <f t="shared" si="3"/>
        <v>0</v>
      </c>
      <c r="F127" s="175"/>
      <c r="G127" s="175"/>
    </row>
    <row r="128" spans="1:7" x14ac:dyDescent="0.25">
      <c r="A128" s="234">
        <v>98</v>
      </c>
      <c r="B128" s="218" t="s">
        <v>180</v>
      </c>
      <c r="C128" s="219"/>
      <c r="D128" s="175" t="s">
        <v>3</v>
      </c>
      <c r="E128" s="263">
        <f t="shared" si="3"/>
        <v>0</v>
      </c>
      <c r="F128" s="175"/>
      <c r="G128" s="175"/>
    </row>
    <row r="129" spans="1:7" ht="21" thickBot="1" x14ac:dyDescent="0.3">
      <c r="A129" s="234">
        <v>99</v>
      </c>
      <c r="B129" s="218" t="s">
        <v>181</v>
      </c>
      <c r="C129" s="219"/>
      <c r="D129" s="175" t="s">
        <v>3</v>
      </c>
      <c r="E129" s="264">
        <f t="shared" si="3"/>
        <v>0</v>
      </c>
      <c r="F129" s="175"/>
      <c r="G129" s="175"/>
    </row>
    <row r="130" spans="1:7" x14ac:dyDescent="0.25">
      <c r="A130" s="253"/>
      <c r="B130" s="273" t="s">
        <v>51</v>
      </c>
      <c r="C130" s="274">
        <f>+IF(C$24="SI",IF(COUNTA(C30:C129)-C$5=0,0,1),0)</f>
        <v>0</v>
      </c>
      <c r="D130" s="175"/>
      <c r="E130" s="254"/>
      <c r="F130" s="175"/>
      <c r="G130" s="175"/>
    </row>
    <row r="131" spans="1:7" ht="54" customHeight="1" thickBot="1" x14ac:dyDescent="0.3">
      <c r="A131" s="253"/>
      <c r="B131" s="175" t="s">
        <v>52</v>
      </c>
      <c r="C131" s="217" t="str">
        <f>+IF(C232=0,"COMPILATO CORRETTAMENTE","ALERT: Verifica che tu abbia inserito numero di VOLUMI corrispondente al NUMERO DI UNITA immobiliari relative")</f>
        <v>COMPILATO CORRETTAMENTE</v>
      </c>
      <c r="D131" s="241"/>
      <c r="E131" s="275"/>
      <c r="F131" s="241"/>
      <c r="G131" s="175"/>
    </row>
    <row r="132" spans="1:7" ht="25.9" customHeight="1" x14ac:dyDescent="0.25">
      <c r="A132" s="234">
        <v>0</v>
      </c>
      <c r="B132" s="218" t="s">
        <v>31</v>
      </c>
      <c r="C132" s="219"/>
      <c r="D132" s="175" t="s">
        <v>3</v>
      </c>
      <c r="E132" s="262">
        <f>+IF(C$24="SI",C132,0)</f>
        <v>0</v>
      </c>
      <c r="F132" s="175"/>
      <c r="G132" s="175">
        <f>+G3/28*2</f>
        <v>0</v>
      </c>
    </row>
    <row r="133" spans="1:7" ht="30" customHeight="1" x14ac:dyDescent="0.25">
      <c r="A133" s="234">
        <v>1</v>
      </c>
      <c r="B133" s="218" t="s">
        <v>32</v>
      </c>
      <c r="C133" s="219"/>
      <c r="D133" s="175" t="s">
        <v>3</v>
      </c>
      <c r="E133" s="263">
        <f t="shared" ref="E133:E196" si="4">+IF(C$24="SI",C133,0)</f>
        <v>0</v>
      </c>
      <c r="F133" s="175"/>
      <c r="G133" s="175"/>
    </row>
    <row r="134" spans="1:7" x14ac:dyDescent="0.25">
      <c r="A134" s="234">
        <v>2</v>
      </c>
      <c r="B134" s="218" t="s">
        <v>33</v>
      </c>
      <c r="C134" s="219"/>
      <c r="D134" s="175" t="s">
        <v>3</v>
      </c>
      <c r="E134" s="263">
        <f t="shared" si="4"/>
        <v>0</v>
      </c>
      <c r="F134" s="175"/>
      <c r="G134" s="175"/>
    </row>
    <row r="135" spans="1:7" x14ac:dyDescent="0.25">
      <c r="A135" s="234">
        <v>3</v>
      </c>
      <c r="B135" s="218" t="s">
        <v>34</v>
      </c>
      <c r="C135" s="219"/>
      <c r="D135" s="175" t="s">
        <v>3</v>
      </c>
      <c r="E135" s="263">
        <f t="shared" si="4"/>
        <v>0</v>
      </c>
      <c r="F135" s="175"/>
      <c r="G135" s="175"/>
    </row>
    <row r="136" spans="1:7" x14ac:dyDescent="0.25">
      <c r="A136" s="234">
        <v>4</v>
      </c>
      <c r="B136" s="218" t="s">
        <v>35</v>
      </c>
      <c r="C136" s="219"/>
      <c r="D136" s="175" t="s">
        <v>3</v>
      </c>
      <c r="E136" s="263">
        <f t="shared" si="4"/>
        <v>0</v>
      </c>
      <c r="F136" s="175"/>
      <c r="G136" s="175"/>
    </row>
    <row r="137" spans="1:7" x14ac:dyDescent="0.25">
      <c r="A137" s="234">
        <v>5</v>
      </c>
      <c r="B137" s="218" t="s">
        <v>36</v>
      </c>
      <c r="C137" s="219"/>
      <c r="D137" s="175" t="s">
        <v>3</v>
      </c>
      <c r="E137" s="263">
        <f t="shared" si="4"/>
        <v>0</v>
      </c>
      <c r="F137" s="175"/>
      <c r="G137" s="175"/>
    </row>
    <row r="138" spans="1:7" x14ac:dyDescent="0.25">
      <c r="A138" s="234">
        <v>6</v>
      </c>
      <c r="B138" s="218" t="s">
        <v>37</v>
      </c>
      <c r="C138" s="219"/>
      <c r="D138" s="175" t="s">
        <v>3</v>
      </c>
      <c r="E138" s="263">
        <f t="shared" si="4"/>
        <v>0</v>
      </c>
      <c r="F138" s="175"/>
      <c r="G138" s="175"/>
    </row>
    <row r="139" spans="1:7" x14ac:dyDescent="0.25">
      <c r="A139" s="234">
        <v>7</v>
      </c>
      <c r="B139" s="218" t="s">
        <v>38</v>
      </c>
      <c r="C139" s="219"/>
      <c r="D139" s="175" t="s">
        <v>3</v>
      </c>
      <c r="E139" s="263">
        <f t="shared" si="4"/>
        <v>0</v>
      </c>
      <c r="F139" s="175"/>
      <c r="G139" s="175"/>
    </row>
    <row r="140" spans="1:7" x14ac:dyDescent="0.25">
      <c r="A140" s="234">
        <v>8</v>
      </c>
      <c r="B140" s="218" t="s">
        <v>39</v>
      </c>
      <c r="C140" s="219"/>
      <c r="D140" s="175" t="s">
        <v>3</v>
      </c>
      <c r="E140" s="263">
        <f t="shared" si="4"/>
        <v>0</v>
      </c>
      <c r="F140" s="175"/>
      <c r="G140" s="175"/>
    </row>
    <row r="141" spans="1:7" x14ac:dyDescent="0.25">
      <c r="A141" s="234">
        <v>9</v>
      </c>
      <c r="B141" s="218" t="s">
        <v>40</v>
      </c>
      <c r="C141" s="219"/>
      <c r="D141" s="175" t="s">
        <v>3</v>
      </c>
      <c r="E141" s="263">
        <f t="shared" si="4"/>
        <v>0</v>
      </c>
      <c r="F141" s="175"/>
      <c r="G141" s="175"/>
    </row>
    <row r="142" spans="1:7" x14ac:dyDescent="0.25">
      <c r="A142" s="234">
        <v>10</v>
      </c>
      <c r="B142" s="218" t="s">
        <v>41</v>
      </c>
      <c r="C142" s="219"/>
      <c r="D142" s="175" t="s">
        <v>3</v>
      </c>
      <c r="E142" s="263">
        <f t="shared" si="4"/>
        <v>0</v>
      </c>
      <c r="F142" s="175"/>
      <c r="G142" s="175"/>
    </row>
    <row r="143" spans="1:7" x14ac:dyDescent="0.25">
      <c r="A143" s="234">
        <v>11</v>
      </c>
      <c r="B143" s="218" t="s">
        <v>42</v>
      </c>
      <c r="C143" s="219"/>
      <c r="D143" s="175" t="s">
        <v>3</v>
      </c>
      <c r="E143" s="263">
        <f t="shared" si="4"/>
        <v>0</v>
      </c>
      <c r="F143" s="175"/>
      <c r="G143" s="175"/>
    </row>
    <row r="144" spans="1:7" x14ac:dyDescent="0.25">
      <c r="A144" s="234">
        <v>12</v>
      </c>
      <c r="B144" s="218" t="s">
        <v>43</v>
      </c>
      <c r="C144" s="219"/>
      <c r="D144" s="175" t="s">
        <v>3</v>
      </c>
      <c r="E144" s="263">
        <f t="shared" si="4"/>
        <v>0</v>
      </c>
      <c r="F144" s="175"/>
      <c r="G144" s="175"/>
    </row>
    <row r="145" spans="1:7" x14ac:dyDescent="0.25">
      <c r="A145" s="234">
        <v>13</v>
      </c>
      <c r="B145" s="218" t="s">
        <v>44</v>
      </c>
      <c r="C145" s="219"/>
      <c r="D145" s="175" t="s">
        <v>3</v>
      </c>
      <c r="E145" s="263">
        <f t="shared" si="4"/>
        <v>0</v>
      </c>
      <c r="F145" s="175"/>
      <c r="G145" s="175"/>
    </row>
    <row r="146" spans="1:7" x14ac:dyDescent="0.25">
      <c r="A146" s="234">
        <v>14</v>
      </c>
      <c r="B146" s="218" t="s">
        <v>45</v>
      </c>
      <c r="C146" s="219"/>
      <c r="D146" s="175" t="s">
        <v>3</v>
      </c>
      <c r="E146" s="263">
        <f t="shared" si="4"/>
        <v>0</v>
      </c>
      <c r="F146" s="175"/>
      <c r="G146" s="175"/>
    </row>
    <row r="147" spans="1:7" x14ac:dyDescent="0.25">
      <c r="A147" s="234">
        <v>15</v>
      </c>
      <c r="B147" s="218" t="s">
        <v>46</v>
      </c>
      <c r="C147" s="219"/>
      <c r="D147" s="175" t="s">
        <v>3</v>
      </c>
      <c r="E147" s="263">
        <f t="shared" si="4"/>
        <v>0</v>
      </c>
      <c r="F147" s="175"/>
      <c r="G147" s="175"/>
    </row>
    <row r="148" spans="1:7" x14ac:dyDescent="0.25">
      <c r="A148" s="234">
        <v>16</v>
      </c>
      <c r="B148" s="218" t="s">
        <v>47</v>
      </c>
      <c r="C148" s="219"/>
      <c r="D148" s="175" t="s">
        <v>3</v>
      </c>
      <c r="E148" s="263">
        <f t="shared" si="4"/>
        <v>0</v>
      </c>
      <c r="F148" s="175"/>
      <c r="G148" s="175"/>
    </row>
    <row r="149" spans="1:7" x14ac:dyDescent="0.25">
      <c r="A149" s="234">
        <v>17</v>
      </c>
      <c r="B149" s="218" t="s">
        <v>48</v>
      </c>
      <c r="C149" s="219"/>
      <c r="D149" s="175" t="s">
        <v>3</v>
      </c>
      <c r="E149" s="263">
        <f t="shared" si="4"/>
        <v>0</v>
      </c>
      <c r="F149" s="175"/>
      <c r="G149" s="175"/>
    </row>
    <row r="150" spans="1:7" x14ac:dyDescent="0.25">
      <c r="A150" s="234">
        <v>18</v>
      </c>
      <c r="B150" s="218" t="s">
        <v>49</v>
      </c>
      <c r="C150" s="219"/>
      <c r="D150" s="175" t="s">
        <v>3</v>
      </c>
      <c r="E150" s="263">
        <f t="shared" si="4"/>
        <v>0</v>
      </c>
      <c r="F150" s="175"/>
      <c r="G150" s="175"/>
    </row>
    <row r="151" spans="1:7" x14ac:dyDescent="0.25">
      <c r="A151" s="234">
        <v>19</v>
      </c>
      <c r="B151" s="218" t="s">
        <v>50</v>
      </c>
      <c r="C151" s="219"/>
      <c r="D151" s="175" t="s">
        <v>3</v>
      </c>
      <c r="E151" s="263">
        <f t="shared" si="4"/>
        <v>0</v>
      </c>
      <c r="F151" s="175"/>
      <c r="G151" s="175"/>
    </row>
    <row r="152" spans="1:7" x14ac:dyDescent="0.25">
      <c r="A152" s="234">
        <v>20</v>
      </c>
      <c r="B152" s="218" t="s">
        <v>102</v>
      </c>
      <c r="C152" s="219"/>
      <c r="D152" s="175" t="s">
        <v>3</v>
      </c>
      <c r="E152" s="263">
        <f t="shared" si="4"/>
        <v>0</v>
      </c>
      <c r="F152" s="175"/>
      <c r="G152" s="175"/>
    </row>
    <row r="153" spans="1:7" x14ac:dyDescent="0.25">
      <c r="A153" s="234">
        <v>21</v>
      </c>
      <c r="B153" s="218" t="s">
        <v>103</v>
      </c>
      <c r="C153" s="219"/>
      <c r="D153" s="175" t="s">
        <v>3</v>
      </c>
      <c r="E153" s="263">
        <f t="shared" si="4"/>
        <v>0</v>
      </c>
      <c r="F153" s="175"/>
      <c r="G153" s="175"/>
    </row>
    <row r="154" spans="1:7" x14ac:dyDescent="0.25">
      <c r="A154" s="234">
        <v>22</v>
      </c>
      <c r="B154" s="218" t="s">
        <v>104</v>
      </c>
      <c r="C154" s="219"/>
      <c r="D154" s="175" t="s">
        <v>3</v>
      </c>
      <c r="E154" s="263">
        <f t="shared" si="4"/>
        <v>0</v>
      </c>
      <c r="F154" s="175"/>
      <c r="G154" s="175"/>
    </row>
    <row r="155" spans="1:7" x14ac:dyDescent="0.25">
      <c r="A155" s="234">
        <v>23</v>
      </c>
      <c r="B155" s="218" t="s">
        <v>105</v>
      </c>
      <c r="C155" s="219"/>
      <c r="D155" s="175" t="s">
        <v>3</v>
      </c>
      <c r="E155" s="263">
        <f t="shared" si="4"/>
        <v>0</v>
      </c>
      <c r="F155" s="175"/>
      <c r="G155" s="175"/>
    </row>
    <row r="156" spans="1:7" x14ac:dyDescent="0.25">
      <c r="A156" s="234">
        <v>24</v>
      </c>
      <c r="B156" s="218" t="s">
        <v>106</v>
      </c>
      <c r="C156" s="219"/>
      <c r="D156" s="175" t="s">
        <v>3</v>
      </c>
      <c r="E156" s="263">
        <f t="shared" si="4"/>
        <v>0</v>
      </c>
      <c r="F156" s="175"/>
      <c r="G156" s="175"/>
    </row>
    <row r="157" spans="1:7" x14ac:dyDescent="0.25">
      <c r="A157" s="234">
        <v>25</v>
      </c>
      <c r="B157" s="218" t="s">
        <v>107</v>
      </c>
      <c r="C157" s="219"/>
      <c r="D157" s="175" t="s">
        <v>3</v>
      </c>
      <c r="E157" s="263">
        <f t="shared" si="4"/>
        <v>0</v>
      </c>
      <c r="F157" s="175"/>
      <c r="G157" s="175"/>
    </row>
    <row r="158" spans="1:7" x14ac:dyDescent="0.25">
      <c r="A158" s="234">
        <v>26</v>
      </c>
      <c r="B158" s="218" t="s">
        <v>108</v>
      </c>
      <c r="C158" s="219"/>
      <c r="D158" s="175" t="s">
        <v>3</v>
      </c>
      <c r="E158" s="263">
        <f t="shared" si="4"/>
        <v>0</v>
      </c>
      <c r="F158" s="175"/>
      <c r="G158" s="175"/>
    </row>
    <row r="159" spans="1:7" x14ac:dyDescent="0.25">
      <c r="A159" s="234">
        <v>27</v>
      </c>
      <c r="B159" s="218" t="s">
        <v>109</v>
      </c>
      <c r="C159" s="219"/>
      <c r="D159" s="175" t="s">
        <v>3</v>
      </c>
      <c r="E159" s="263">
        <f t="shared" si="4"/>
        <v>0</v>
      </c>
      <c r="F159" s="175"/>
      <c r="G159" s="175"/>
    </row>
    <row r="160" spans="1:7" x14ac:dyDescent="0.25">
      <c r="A160" s="234">
        <v>28</v>
      </c>
      <c r="B160" s="218" t="s">
        <v>110</v>
      </c>
      <c r="C160" s="219"/>
      <c r="D160" s="175" t="s">
        <v>3</v>
      </c>
      <c r="E160" s="263">
        <f t="shared" si="4"/>
        <v>0</v>
      </c>
      <c r="F160" s="175"/>
      <c r="G160" s="175"/>
    </row>
    <row r="161" spans="1:7" x14ac:dyDescent="0.25">
      <c r="A161" s="234">
        <v>29</v>
      </c>
      <c r="B161" s="218" t="s">
        <v>111</v>
      </c>
      <c r="C161" s="219"/>
      <c r="D161" s="175" t="s">
        <v>3</v>
      </c>
      <c r="E161" s="263">
        <f t="shared" si="4"/>
        <v>0</v>
      </c>
      <c r="F161" s="175"/>
      <c r="G161" s="175"/>
    </row>
    <row r="162" spans="1:7" x14ac:dyDescent="0.25">
      <c r="A162" s="234">
        <v>30</v>
      </c>
      <c r="B162" s="218" t="s">
        <v>112</v>
      </c>
      <c r="C162" s="219"/>
      <c r="D162" s="175" t="s">
        <v>3</v>
      </c>
      <c r="E162" s="263">
        <f t="shared" si="4"/>
        <v>0</v>
      </c>
      <c r="F162" s="175"/>
      <c r="G162" s="175"/>
    </row>
    <row r="163" spans="1:7" x14ac:dyDescent="0.25">
      <c r="A163" s="234">
        <v>31</v>
      </c>
      <c r="B163" s="218" t="s">
        <v>113</v>
      </c>
      <c r="C163" s="219"/>
      <c r="D163" s="175" t="s">
        <v>3</v>
      </c>
      <c r="E163" s="263">
        <f t="shared" si="4"/>
        <v>0</v>
      </c>
      <c r="F163" s="175"/>
      <c r="G163" s="175"/>
    </row>
    <row r="164" spans="1:7" x14ac:dyDescent="0.25">
      <c r="A164" s="234">
        <v>32</v>
      </c>
      <c r="B164" s="218" t="s">
        <v>114</v>
      </c>
      <c r="C164" s="219"/>
      <c r="D164" s="175" t="s">
        <v>3</v>
      </c>
      <c r="E164" s="263">
        <f t="shared" si="4"/>
        <v>0</v>
      </c>
      <c r="F164" s="175"/>
      <c r="G164" s="175"/>
    </row>
    <row r="165" spans="1:7" x14ac:dyDescent="0.25">
      <c r="A165" s="234">
        <v>33</v>
      </c>
      <c r="B165" s="218" t="s">
        <v>115</v>
      </c>
      <c r="C165" s="219"/>
      <c r="D165" s="175" t="s">
        <v>3</v>
      </c>
      <c r="E165" s="263">
        <f t="shared" si="4"/>
        <v>0</v>
      </c>
      <c r="F165" s="175"/>
      <c r="G165" s="175"/>
    </row>
    <row r="166" spans="1:7" x14ac:dyDescent="0.25">
      <c r="A166" s="234">
        <v>34</v>
      </c>
      <c r="B166" s="218" t="s">
        <v>116</v>
      </c>
      <c r="C166" s="219"/>
      <c r="D166" s="175" t="s">
        <v>3</v>
      </c>
      <c r="E166" s="263">
        <f t="shared" si="4"/>
        <v>0</v>
      </c>
      <c r="F166" s="175"/>
      <c r="G166" s="175"/>
    </row>
    <row r="167" spans="1:7" x14ac:dyDescent="0.25">
      <c r="A167" s="234">
        <v>35</v>
      </c>
      <c r="B167" s="218" t="s">
        <v>117</v>
      </c>
      <c r="C167" s="219"/>
      <c r="D167" s="175" t="s">
        <v>3</v>
      </c>
      <c r="E167" s="263">
        <f t="shared" si="4"/>
        <v>0</v>
      </c>
      <c r="F167" s="175"/>
      <c r="G167" s="175"/>
    </row>
    <row r="168" spans="1:7" x14ac:dyDescent="0.25">
      <c r="A168" s="234">
        <v>36</v>
      </c>
      <c r="B168" s="218" t="s">
        <v>118</v>
      </c>
      <c r="C168" s="219"/>
      <c r="D168" s="175" t="s">
        <v>3</v>
      </c>
      <c r="E168" s="263">
        <f t="shared" si="4"/>
        <v>0</v>
      </c>
      <c r="F168" s="175"/>
      <c r="G168" s="175"/>
    </row>
    <row r="169" spans="1:7" x14ac:dyDescent="0.25">
      <c r="A169" s="234">
        <v>37</v>
      </c>
      <c r="B169" s="218" t="s">
        <v>119</v>
      </c>
      <c r="C169" s="219"/>
      <c r="D169" s="175" t="s">
        <v>3</v>
      </c>
      <c r="E169" s="263">
        <f t="shared" si="4"/>
        <v>0</v>
      </c>
      <c r="F169" s="175"/>
      <c r="G169" s="175"/>
    </row>
    <row r="170" spans="1:7" x14ac:dyDescent="0.25">
      <c r="A170" s="234">
        <v>38</v>
      </c>
      <c r="B170" s="218" t="s">
        <v>120</v>
      </c>
      <c r="C170" s="219"/>
      <c r="D170" s="175" t="s">
        <v>3</v>
      </c>
      <c r="E170" s="263">
        <f t="shared" si="4"/>
        <v>0</v>
      </c>
      <c r="F170" s="175"/>
      <c r="G170" s="175"/>
    </row>
    <row r="171" spans="1:7" x14ac:dyDescent="0.25">
      <c r="A171" s="234">
        <v>39</v>
      </c>
      <c r="B171" s="218" t="s">
        <v>121</v>
      </c>
      <c r="C171" s="219"/>
      <c r="D171" s="175" t="s">
        <v>3</v>
      </c>
      <c r="E171" s="263">
        <f t="shared" si="4"/>
        <v>0</v>
      </c>
      <c r="F171" s="175"/>
      <c r="G171" s="175"/>
    </row>
    <row r="172" spans="1:7" x14ac:dyDescent="0.25">
      <c r="A172" s="234">
        <v>40</v>
      </c>
      <c r="B172" s="218" t="s">
        <v>122</v>
      </c>
      <c r="C172" s="219"/>
      <c r="D172" s="175" t="s">
        <v>3</v>
      </c>
      <c r="E172" s="263">
        <f t="shared" si="4"/>
        <v>0</v>
      </c>
      <c r="F172" s="175"/>
      <c r="G172" s="175"/>
    </row>
    <row r="173" spans="1:7" x14ac:dyDescent="0.25">
      <c r="A173" s="234">
        <v>41</v>
      </c>
      <c r="B173" s="218" t="s">
        <v>123</v>
      </c>
      <c r="C173" s="219"/>
      <c r="D173" s="175" t="s">
        <v>3</v>
      </c>
      <c r="E173" s="263">
        <f t="shared" si="4"/>
        <v>0</v>
      </c>
      <c r="F173" s="175"/>
      <c r="G173" s="175"/>
    </row>
    <row r="174" spans="1:7" x14ac:dyDescent="0.25">
      <c r="A174" s="234">
        <v>42</v>
      </c>
      <c r="B174" s="218" t="s">
        <v>124</v>
      </c>
      <c r="C174" s="219"/>
      <c r="D174" s="175" t="s">
        <v>3</v>
      </c>
      <c r="E174" s="263">
        <f t="shared" si="4"/>
        <v>0</v>
      </c>
      <c r="F174" s="175"/>
      <c r="G174" s="175"/>
    </row>
    <row r="175" spans="1:7" x14ac:dyDescent="0.25">
      <c r="A175" s="234">
        <v>43</v>
      </c>
      <c r="B175" s="218" t="s">
        <v>125</v>
      </c>
      <c r="C175" s="219"/>
      <c r="D175" s="175" t="s">
        <v>3</v>
      </c>
      <c r="E175" s="263">
        <f t="shared" si="4"/>
        <v>0</v>
      </c>
      <c r="F175" s="175"/>
      <c r="G175" s="175"/>
    </row>
    <row r="176" spans="1:7" x14ac:dyDescent="0.25">
      <c r="A176" s="234">
        <v>44</v>
      </c>
      <c r="B176" s="218" t="s">
        <v>126</v>
      </c>
      <c r="C176" s="219"/>
      <c r="D176" s="175" t="s">
        <v>3</v>
      </c>
      <c r="E176" s="263">
        <f t="shared" si="4"/>
        <v>0</v>
      </c>
      <c r="F176" s="175"/>
      <c r="G176" s="175"/>
    </row>
    <row r="177" spans="1:7" x14ac:dyDescent="0.25">
      <c r="A177" s="234">
        <v>45</v>
      </c>
      <c r="B177" s="218" t="s">
        <v>127</v>
      </c>
      <c r="C177" s="219"/>
      <c r="D177" s="175" t="s">
        <v>3</v>
      </c>
      <c r="E177" s="263">
        <f t="shared" si="4"/>
        <v>0</v>
      </c>
      <c r="F177" s="175"/>
      <c r="G177" s="175"/>
    </row>
    <row r="178" spans="1:7" x14ac:dyDescent="0.25">
      <c r="A178" s="234">
        <v>46</v>
      </c>
      <c r="B178" s="218" t="s">
        <v>128</v>
      </c>
      <c r="C178" s="219"/>
      <c r="D178" s="175" t="s">
        <v>3</v>
      </c>
      <c r="E178" s="263">
        <f t="shared" si="4"/>
        <v>0</v>
      </c>
      <c r="F178" s="175"/>
      <c r="G178" s="175"/>
    </row>
    <row r="179" spans="1:7" x14ac:dyDescent="0.25">
      <c r="A179" s="234">
        <v>47</v>
      </c>
      <c r="B179" s="218" t="s">
        <v>129</v>
      </c>
      <c r="C179" s="219"/>
      <c r="D179" s="175" t="s">
        <v>3</v>
      </c>
      <c r="E179" s="263">
        <f t="shared" si="4"/>
        <v>0</v>
      </c>
      <c r="F179" s="175"/>
      <c r="G179" s="175"/>
    </row>
    <row r="180" spans="1:7" x14ac:dyDescent="0.25">
      <c r="A180" s="234">
        <v>48</v>
      </c>
      <c r="B180" s="218" t="s">
        <v>130</v>
      </c>
      <c r="C180" s="219"/>
      <c r="D180" s="175" t="s">
        <v>3</v>
      </c>
      <c r="E180" s="263">
        <f t="shared" si="4"/>
        <v>0</v>
      </c>
      <c r="F180" s="175"/>
      <c r="G180" s="175"/>
    </row>
    <row r="181" spans="1:7" x14ac:dyDescent="0.25">
      <c r="A181" s="234">
        <v>49</v>
      </c>
      <c r="B181" s="218" t="s">
        <v>131</v>
      </c>
      <c r="C181" s="219"/>
      <c r="D181" s="175" t="s">
        <v>3</v>
      </c>
      <c r="E181" s="263">
        <f t="shared" si="4"/>
        <v>0</v>
      </c>
      <c r="F181" s="175"/>
      <c r="G181" s="175"/>
    </row>
    <row r="182" spans="1:7" x14ac:dyDescent="0.25">
      <c r="A182" s="234">
        <v>50</v>
      </c>
      <c r="B182" s="218" t="s">
        <v>132</v>
      </c>
      <c r="C182" s="219"/>
      <c r="D182" s="175" t="s">
        <v>3</v>
      </c>
      <c r="E182" s="263">
        <f t="shared" si="4"/>
        <v>0</v>
      </c>
      <c r="F182" s="175"/>
      <c r="G182" s="175"/>
    </row>
    <row r="183" spans="1:7" x14ac:dyDescent="0.25">
      <c r="A183" s="234">
        <v>51</v>
      </c>
      <c r="B183" s="218" t="s">
        <v>133</v>
      </c>
      <c r="C183" s="219"/>
      <c r="D183" s="175" t="s">
        <v>3</v>
      </c>
      <c r="E183" s="263">
        <f t="shared" si="4"/>
        <v>0</v>
      </c>
      <c r="F183" s="175"/>
      <c r="G183" s="175"/>
    </row>
    <row r="184" spans="1:7" x14ac:dyDescent="0.25">
      <c r="A184" s="234">
        <v>52</v>
      </c>
      <c r="B184" s="218" t="s">
        <v>134</v>
      </c>
      <c r="C184" s="219"/>
      <c r="D184" s="175" t="s">
        <v>3</v>
      </c>
      <c r="E184" s="263">
        <f t="shared" si="4"/>
        <v>0</v>
      </c>
      <c r="F184" s="175"/>
      <c r="G184" s="175"/>
    </row>
    <row r="185" spans="1:7" x14ac:dyDescent="0.25">
      <c r="A185" s="234">
        <v>53</v>
      </c>
      <c r="B185" s="218" t="s">
        <v>135</v>
      </c>
      <c r="C185" s="219"/>
      <c r="D185" s="175" t="s">
        <v>3</v>
      </c>
      <c r="E185" s="263">
        <f t="shared" si="4"/>
        <v>0</v>
      </c>
      <c r="F185" s="175"/>
      <c r="G185" s="175"/>
    </row>
    <row r="186" spans="1:7" x14ac:dyDescent="0.25">
      <c r="A186" s="234">
        <v>54</v>
      </c>
      <c r="B186" s="218" t="s">
        <v>136</v>
      </c>
      <c r="C186" s="219"/>
      <c r="D186" s="175" t="s">
        <v>3</v>
      </c>
      <c r="E186" s="263">
        <f t="shared" si="4"/>
        <v>0</v>
      </c>
      <c r="F186" s="175"/>
      <c r="G186" s="175"/>
    </row>
    <row r="187" spans="1:7" x14ac:dyDescent="0.25">
      <c r="A187" s="234">
        <v>55</v>
      </c>
      <c r="B187" s="218" t="s">
        <v>137</v>
      </c>
      <c r="C187" s="219"/>
      <c r="D187" s="175" t="s">
        <v>3</v>
      </c>
      <c r="E187" s="263">
        <f t="shared" si="4"/>
        <v>0</v>
      </c>
      <c r="F187" s="175"/>
      <c r="G187" s="175"/>
    </row>
    <row r="188" spans="1:7" x14ac:dyDescent="0.25">
      <c r="A188" s="234">
        <v>56</v>
      </c>
      <c r="B188" s="218" t="s">
        <v>138</v>
      </c>
      <c r="C188" s="219"/>
      <c r="D188" s="175" t="s">
        <v>3</v>
      </c>
      <c r="E188" s="263">
        <f t="shared" si="4"/>
        <v>0</v>
      </c>
      <c r="F188" s="175"/>
      <c r="G188" s="175"/>
    </row>
    <row r="189" spans="1:7" x14ac:dyDescent="0.25">
      <c r="A189" s="234">
        <v>57</v>
      </c>
      <c r="B189" s="218" t="s">
        <v>139</v>
      </c>
      <c r="C189" s="219"/>
      <c r="D189" s="175" t="s">
        <v>3</v>
      </c>
      <c r="E189" s="263">
        <f t="shared" si="4"/>
        <v>0</v>
      </c>
      <c r="F189" s="175"/>
      <c r="G189" s="175"/>
    </row>
    <row r="190" spans="1:7" x14ac:dyDescent="0.25">
      <c r="A190" s="234">
        <v>58</v>
      </c>
      <c r="B190" s="218" t="s">
        <v>140</v>
      </c>
      <c r="C190" s="219"/>
      <c r="D190" s="175" t="s">
        <v>3</v>
      </c>
      <c r="E190" s="263">
        <f t="shared" si="4"/>
        <v>0</v>
      </c>
      <c r="F190" s="175"/>
      <c r="G190" s="175"/>
    </row>
    <row r="191" spans="1:7" x14ac:dyDescent="0.25">
      <c r="A191" s="234">
        <v>59</v>
      </c>
      <c r="B191" s="218" t="s">
        <v>141</v>
      </c>
      <c r="C191" s="219"/>
      <c r="D191" s="175" t="s">
        <v>3</v>
      </c>
      <c r="E191" s="263">
        <f t="shared" si="4"/>
        <v>0</v>
      </c>
      <c r="F191" s="175"/>
      <c r="G191" s="175"/>
    </row>
    <row r="192" spans="1:7" x14ac:dyDescent="0.25">
      <c r="A192" s="234">
        <v>60</v>
      </c>
      <c r="B192" s="218" t="s">
        <v>142</v>
      </c>
      <c r="C192" s="219"/>
      <c r="D192" s="175" t="s">
        <v>3</v>
      </c>
      <c r="E192" s="263">
        <f t="shared" si="4"/>
        <v>0</v>
      </c>
      <c r="F192" s="175"/>
      <c r="G192" s="175"/>
    </row>
    <row r="193" spans="1:7" x14ac:dyDescent="0.25">
      <c r="A193" s="234">
        <v>61</v>
      </c>
      <c r="B193" s="218" t="s">
        <v>143</v>
      </c>
      <c r="C193" s="219"/>
      <c r="D193" s="175" t="s">
        <v>3</v>
      </c>
      <c r="E193" s="263">
        <f t="shared" si="4"/>
        <v>0</v>
      </c>
      <c r="F193" s="175"/>
      <c r="G193" s="175"/>
    </row>
    <row r="194" spans="1:7" x14ac:dyDescent="0.25">
      <c r="A194" s="234">
        <v>62</v>
      </c>
      <c r="B194" s="218" t="s">
        <v>144</v>
      </c>
      <c r="C194" s="219"/>
      <c r="D194" s="175" t="s">
        <v>3</v>
      </c>
      <c r="E194" s="263">
        <f t="shared" si="4"/>
        <v>0</v>
      </c>
      <c r="F194" s="175"/>
      <c r="G194" s="175"/>
    </row>
    <row r="195" spans="1:7" x14ac:dyDescent="0.25">
      <c r="A195" s="234">
        <v>63</v>
      </c>
      <c r="B195" s="218" t="s">
        <v>145</v>
      </c>
      <c r="C195" s="219"/>
      <c r="D195" s="175" t="s">
        <v>3</v>
      </c>
      <c r="E195" s="263">
        <f t="shared" si="4"/>
        <v>0</v>
      </c>
      <c r="F195" s="175"/>
      <c r="G195" s="175"/>
    </row>
    <row r="196" spans="1:7" x14ac:dyDescent="0.25">
      <c r="A196" s="234">
        <v>64</v>
      </c>
      <c r="B196" s="218" t="s">
        <v>146</v>
      </c>
      <c r="C196" s="219"/>
      <c r="D196" s="175" t="s">
        <v>3</v>
      </c>
      <c r="E196" s="263">
        <f t="shared" si="4"/>
        <v>0</v>
      </c>
      <c r="F196" s="175"/>
      <c r="G196" s="175"/>
    </row>
    <row r="197" spans="1:7" x14ac:dyDescent="0.25">
      <c r="A197" s="234">
        <v>65</v>
      </c>
      <c r="B197" s="218" t="s">
        <v>147</v>
      </c>
      <c r="C197" s="219"/>
      <c r="D197" s="175" t="s">
        <v>3</v>
      </c>
      <c r="E197" s="263">
        <f t="shared" ref="E197:E230" si="5">+IF(C$24="SI",C197,0)</f>
        <v>0</v>
      </c>
      <c r="F197" s="175"/>
      <c r="G197" s="175"/>
    </row>
    <row r="198" spans="1:7" x14ac:dyDescent="0.25">
      <c r="A198" s="234">
        <v>66</v>
      </c>
      <c r="B198" s="218" t="s">
        <v>148</v>
      </c>
      <c r="C198" s="219"/>
      <c r="D198" s="175" t="s">
        <v>3</v>
      </c>
      <c r="E198" s="263">
        <f t="shared" si="5"/>
        <v>0</v>
      </c>
      <c r="F198" s="175"/>
      <c r="G198" s="175"/>
    </row>
    <row r="199" spans="1:7" x14ac:dyDescent="0.25">
      <c r="A199" s="234">
        <v>67</v>
      </c>
      <c r="B199" s="218" t="s">
        <v>149</v>
      </c>
      <c r="C199" s="219"/>
      <c r="D199" s="175" t="s">
        <v>3</v>
      </c>
      <c r="E199" s="263">
        <f t="shared" si="5"/>
        <v>0</v>
      </c>
      <c r="F199" s="175"/>
      <c r="G199" s="175"/>
    </row>
    <row r="200" spans="1:7" x14ac:dyDescent="0.25">
      <c r="A200" s="234">
        <v>68</v>
      </c>
      <c r="B200" s="218" t="s">
        <v>150</v>
      </c>
      <c r="C200" s="219"/>
      <c r="D200" s="175" t="s">
        <v>3</v>
      </c>
      <c r="E200" s="263">
        <f t="shared" si="5"/>
        <v>0</v>
      </c>
      <c r="F200" s="175"/>
      <c r="G200" s="175"/>
    </row>
    <row r="201" spans="1:7" x14ac:dyDescent="0.25">
      <c r="A201" s="234">
        <v>69</v>
      </c>
      <c r="B201" s="218" t="s">
        <v>151</v>
      </c>
      <c r="C201" s="219"/>
      <c r="D201" s="175" t="s">
        <v>3</v>
      </c>
      <c r="E201" s="263">
        <f t="shared" si="5"/>
        <v>0</v>
      </c>
      <c r="F201" s="175"/>
      <c r="G201" s="175"/>
    </row>
    <row r="202" spans="1:7" x14ac:dyDescent="0.25">
      <c r="A202" s="234">
        <v>70</v>
      </c>
      <c r="B202" s="218" t="s">
        <v>152</v>
      </c>
      <c r="C202" s="219"/>
      <c r="D202" s="175" t="s">
        <v>3</v>
      </c>
      <c r="E202" s="263">
        <f t="shared" si="5"/>
        <v>0</v>
      </c>
      <c r="F202" s="175"/>
      <c r="G202" s="175"/>
    </row>
    <row r="203" spans="1:7" x14ac:dyDescent="0.25">
      <c r="A203" s="234">
        <v>71</v>
      </c>
      <c r="B203" s="218" t="s">
        <v>153</v>
      </c>
      <c r="C203" s="219"/>
      <c r="D203" s="175" t="s">
        <v>3</v>
      </c>
      <c r="E203" s="263">
        <f t="shared" si="5"/>
        <v>0</v>
      </c>
      <c r="F203" s="175"/>
      <c r="G203" s="175"/>
    </row>
    <row r="204" spans="1:7" x14ac:dyDescent="0.25">
      <c r="A204" s="234">
        <v>72</v>
      </c>
      <c r="B204" s="218" t="s">
        <v>154</v>
      </c>
      <c r="C204" s="219"/>
      <c r="D204" s="175" t="s">
        <v>3</v>
      </c>
      <c r="E204" s="263">
        <f t="shared" si="5"/>
        <v>0</v>
      </c>
      <c r="F204" s="175"/>
      <c r="G204" s="175"/>
    </row>
    <row r="205" spans="1:7" x14ac:dyDescent="0.25">
      <c r="A205" s="234">
        <v>73</v>
      </c>
      <c r="B205" s="218" t="s">
        <v>155</v>
      </c>
      <c r="C205" s="219"/>
      <c r="D205" s="175" t="s">
        <v>3</v>
      </c>
      <c r="E205" s="263">
        <f t="shared" si="5"/>
        <v>0</v>
      </c>
      <c r="F205" s="175"/>
      <c r="G205" s="175"/>
    </row>
    <row r="206" spans="1:7" x14ac:dyDescent="0.25">
      <c r="A206" s="234">
        <v>74</v>
      </c>
      <c r="B206" s="218" t="s">
        <v>156</v>
      </c>
      <c r="C206" s="219"/>
      <c r="D206" s="175" t="s">
        <v>3</v>
      </c>
      <c r="E206" s="263">
        <f t="shared" si="5"/>
        <v>0</v>
      </c>
      <c r="F206" s="175"/>
      <c r="G206" s="175"/>
    </row>
    <row r="207" spans="1:7" x14ac:dyDescent="0.25">
      <c r="A207" s="234">
        <v>75</v>
      </c>
      <c r="B207" s="218" t="s">
        <v>157</v>
      </c>
      <c r="C207" s="219"/>
      <c r="D207" s="175" t="s">
        <v>3</v>
      </c>
      <c r="E207" s="263">
        <f t="shared" si="5"/>
        <v>0</v>
      </c>
      <c r="F207" s="175"/>
      <c r="G207" s="175"/>
    </row>
    <row r="208" spans="1:7" x14ac:dyDescent="0.25">
      <c r="A208" s="234">
        <v>76</v>
      </c>
      <c r="B208" s="218" t="s">
        <v>158</v>
      </c>
      <c r="C208" s="219"/>
      <c r="D208" s="175" t="s">
        <v>3</v>
      </c>
      <c r="E208" s="263">
        <f t="shared" si="5"/>
        <v>0</v>
      </c>
      <c r="F208" s="175"/>
      <c r="G208" s="175"/>
    </row>
    <row r="209" spans="1:7" x14ac:dyDescent="0.25">
      <c r="A209" s="234">
        <v>77</v>
      </c>
      <c r="B209" s="218" t="s">
        <v>159</v>
      </c>
      <c r="C209" s="219"/>
      <c r="D209" s="175" t="s">
        <v>3</v>
      </c>
      <c r="E209" s="263">
        <f t="shared" si="5"/>
        <v>0</v>
      </c>
      <c r="F209" s="175"/>
      <c r="G209" s="175"/>
    </row>
    <row r="210" spans="1:7" x14ac:dyDescent="0.25">
      <c r="A210" s="234">
        <v>78</v>
      </c>
      <c r="B210" s="218" t="s">
        <v>160</v>
      </c>
      <c r="C210" s="219"/>
      <c r="D210" s="175" t="s">
        <v>3</v>
      </c>
      <c r="E210" s="263">
        <f t="shared" si="5"/>
        <v>0</v>
      </c>
      <c r="F210" s="175"/>
      <c r="G210" s="175"/>
    </row>
    <row r="211" spans="1:7" x14ac:dyDescent="0.25">
      <c r="A211" s="234">
        <v>79</v>
      </c>
      <c r="B211" s="218" t="s">
        <v>161</v>
      </c>
      <c r="C211" s="219"/>
      <c r="D211" s="175" t="s">
        <v>3</v>
      </c>
      <c r="E211" s="263">
        <f t="shared" si="5"/>
        <v>0</v>
      </c>
      <c r="F211" s="175"/>
      <c r="G211" s="175"/>
    </row>
    <row r="212" spans="1:7" x14ac:dyDescent="0.25">
      <c r="A212" s="234">
        <v>80</v>
      </c>
      <c r="B212" s="218" t="s">
        <v>162</v>
      </c>
      <c r="C212" s="219"/>
      <c r="D212" s="175" t="s">
        <v>3</v>
      </c>
      <c r="E212" s="263">
        <f t="shared" si="5"/>
        <v>0</v>
      </c>
      <c r="F212" s="175"/>
      <c r="G212" s="175"/>
    </row>
    <row r="213" spans="1:7" x14ac:dyDescent="0.25">
      <c r="A213" s="234">
        <v>81</v>
      </c>
      <c r="B213" s="218" t="s">
        <v>163</v>
      </c>
      <c r="C213" s="219"/>
      <c r="D213" s="175" t="s">
        <v>3</v>
      </c>
      <c r="E213" s="263">
        <f t="shared" si="5"/>
        <v>0</v>
      </c>
      <c r="F213" s="175"/>
      <c r="G213" s="175"/>
    </row>
    <row r="214" spans="1:7" x14ac:dyDescent="0.25">
      <c r="A214" s="234">
        <v>82</v>
      </c>
      <c r="B214" s="218" t="s">
        <v>164</v>
      </c>
      <c r="C214" s="219"/>
      <c r="D214" s="175" t="s">
        <v>3</v>
      </c>
      <c r="E214" s="263">
        <f t="shared" si="5"/>
        <v>0</v>
      </c>
      <c r="F214" s="175"/>
      <c r="G214" s="175"/>
    </row>
    <row r="215" spans="1:7" x14ac:dyDescent="0.25">
      <c r="A215" s="234">
        <v>83</v>
      </c>
      <c r="B215" s="218" t="s">
        <v>165</v>
      </c>
      <c r="C215" s="219"/>
      <c r="D215" s="175" t="s">
        <v>3</v>
      </c>
      <c r="E215" s="263">
        <f t="shared" si="5"/>
        <v>0</v>
      </c>
      <c r="F215" s="175"/>
      <c r="G215" s="175"/>
    </row>
    <row r="216" spans="1:7" x14ac:dyDescent="0.25">
      <c r="A216" s="234">
        <v>84</v>
      </c>
      <c r="B216" s="218" t="s">
        <v>166</v>
      </c>
      <c r="C216" s="219"/>
      <c r="D216" s="175" t="s">
        <v>3</v>
      </c>
      <c r="E216" s="263">
        <f t="shared" si="5"/>
        <v>0</v>
      </c>
      <c r="F216" s="175"/>
      <c r="G216" s="175"/>
    </row>
    <row r="217" spans="1:7" x14ac:dyDescent="0.25">
      <c r="A217" s="234">
        <v>85</v>
      </c>
      <c r="B217" s="218" t="s">
        <v>167</v>
      </c>
      <c r="C217" s="219"/>
      <c r="D217" s="175" t="s">
        <v>3</v>
      </c>
      <c r="E217" s="263">
        <f t="shared" si="5"/>
        <v>0</v>
      </c>
      <c r="F217" s="175"/>
      <c r="G217" s="175"/>
    </row>
    <row r="218" spans="1:7" x14ac:dyDescent="0.25">
      <c r="A218" s="234">
        <v>86</v>
      </c>
      <c r="B218" s="218" t="s">
        <v>168</v>
      </c>
      <c r="C218" s="219"/>
      <c r="D218" s="175" t="s">
        <v>3</v>
      </c>
      <c r="E218" s="263">
        <f t="shared" si="5"/>
        <v>0</v>
      </c>
      <c r="F218" s="175"/>
      <c r="G218" s="175"/>
    </row>
    <row r="219" spans="1:7" x14ac:dyDescent="0.25">
      <c r="A219" s="234">
        <v>87</v>
      </c>
      <c r="B219" s="218" t="s">
        <v>169</v>
      </c>
      <c r="C219" s="219"/>
      <c r="D219" s="175" t="s">
        <v>3</v>
      </c>
      <c r="E219" s="263">
        <f t="shared" si="5"/>
        <v>0</v>
      </c>
      <c r="F219" s="175"/>
      <c r="G219" s="175"/>
    </row>
    <row r="220" spans="1:7" x14ac:dyDescent="0.25">
      <c r="A220" s="234">
        <v>88</v>
      </c>
      <c r="B220" s="218" t="s">
        <v>170</v>
      </c>
      <c r="C220" s="219"/>
      <c r="D220" s="175" t="s">
        <v>3</v>
      </c>
      <c r="E220" s="263">
        <f t="shared" si="5"/>
        <v>0</v>
      </c>
      <c r="F220" s="175"/>
      <c r="G220" s="175"/>
    </row>
    <row r="221" spans="1:7" x14ac:dyDescent="0.25">
      <c r="A221" s="234">
        <v>89</v>
      </c>
      <c r="B221" s="218" t="s">
        <v>171</v>
      </c>
      <c r="C221" s="219"/>
      <c r="D221" s="175" t="s">
        <v>3</v>
      </c>
      <c r="E221" s="263">
        <f t="shared" si="5"/>
        <v>0</v>
      </c>
      <c r="F221" s="175"/>
      <c r="G221" s="175"/>
    </row>
    <row r="222" spans="1:7" x14ac:dyDescent="0.25">
      <c r="A222" s="234">
        <v>90</v>
      </c>
      <c r="B222" s="218" t="s">
        <v>172</v>
      </c>
      <c r="C222" s="219"/>
      <c r="D222" s="175" t="s">
        <v>3</v>
      </c>
      <c r="E222" s="263">
        <f t="shared" si="5"/>
        <v>0</v>
      </c>
      <c r="F222" s="175"/>
      <c r="G222" s="175"/>
    </row>
    <row r="223" spans="1:7" x14ac:dyDescent="0.25">
      <c r="A223" s="234">
        <v>91</v>
      </c>
      <c r="B223" s="218" t="s">
        <v>173</v>
      </c>
      <c r="C223" s="219"/>
      <c r="D223" s="175" t="s">
        <v>3</v>
      </c>
      <c r="E223" s="263">
        <f t="shared" si="5"/>
        <v>0</v>
      </c>
      <c r="F223" s="175"/>
      <c r="G223" s="175"/>
    </row>
    <row r="224" spans="1:7" x14ac:dyDescent="0.25">
      <c r="A224" s="234">
        <v>92</v>
      </c>
      <c r="B224" s="218" t="s">
        <v>174</v>
      </c>
      <c r="C224" s="219"/>
      <c r="D224" s="175" t="s">
        <v>3</v>
      </c>
      <c r="E224" s="263">
        <f t="shared" si="5"/>
        <v>0</v>
      </c>
      <c r="F224" s="175"/>
      <c r="G224" s="175"/>
    </row>
    <row r="225" spans="1:7" x14ac:dyDescent="0.25">
      <c r="A225" s="234">
        <v>93</v>
      </c>
      <c r="B225" s="218" t="s">
        <v>175</v>
      </c>
      <c r="C225" s="219"/>
      <c r="D225" s="175" t="s">
        <v>3</v>
      </c>
      <c r="E225" s="263">
        <f t="shared" si="5"/>
        <v>0</v>
      </c>
      <c r="F225" s="175"/>
      <c r="G225" s="175"/>
    </row>
    <row r="226" spans="1:7" x14ac:dyDescent="0.25">
      <c r="A226" s="234">
        <v>94</v>
      </c>
      <c r="B226" s="218" t="s">
        <v>176</v>
      </c>
      <c r="C226" s="219"/>
      <c r="D226" s="175" t="s">
        <v>3</v>
      </c>
      <c r="E226" s="263">
        <f t="shared" si="5"/>
        <v>0</v>
      </c>
      <c r="F226" s="175"/>
      <c r="G226" s="175"/>
    </row>
    <row r="227" spans="1:7" x14ac:dyDescent="0.25">
      <c r="A227" s="234">
        <v>95</v>
      </c>
      <c r="B227" s="218" t="s">
        <v>177</v>
      </c>
      <c r="C227" s="219"/>
      <c r="D227" s="175" t="s">
        <v>3</v>
      </c>
      <c r="E227" s="263">
        <f t="shared" si="5"/>
        <v>0</v>
      </c>
      <c r="F227" s="175"/>
      <c r="G227" s="175"/>
    </row>
    <row r="228" spans="1:7" x14ac:dyDescent="0.25">
      <c r="A228" s="234">
        <v>96</v>
      </c>
      <c r="B228" s="218" t="s">
        <v>178</v>
      </c>
      <c r="C228" s="219"/>
      <c r="D228" s="175" t="s">
        <v>3</v>
      </c>
      <c r="E228" s="263">
        <f t="shared" si="5"/>
        <v>0</v>
      </c>
      <c r="F228" s="175"/>
      <c r="G228" s="175"/>
    </row>
    <row r="229" spans="1:7" x14ac:dyDescent="0.25">
      <c r="A229" s="234">
        <v>97</v>
      </c>
      <c r="B229" s="218" t="s">
        <v>179</v>
      </c>
      <c r="C229" s="219"/>
      <c r="D229" s="175" t="s">
        <v>3</v>
      </c>
      <c r="E229" s="263">
        <f t="shared" si="5"/>
        <v>0</v>
      </c>
      <c r="F229" s="175"/>
      <c r="G229" s="175"/>
    </row>
    <row r="230" spans="1:7" x14ac:dyDescent="0.25">
      <c r="A230" s="234">
        <v>98</v>
      </c>
      <c r="B230" s="218" t="s">
        <v>180</v>
      </c>
      <c r="C230" s="219"/>
      <c r="D230" s="175" t="s">
        <v>3</v>
      </c>
      <c r="E230" s="263">
        <f t="shared" si="5"/>
        <v>0</v>
      </c>
      <c r="F230" s="175"/>
      <c r="G230" s="175"/>
    </row>
    <row r="231" spans="1:7" ht="21" thickBot="1" x14ac:dyDescent="0.3">
      <c r="A231" s="234">
        <v>99</v>
      </c>
      <c r="B231" s="218" t="s">
        <v>181</v>
      </c>
      <c r="C231" s="219"/>
      <c r="D231" s="175" t="s">
        <v>3</v>
      </c>
      <c r="E231" s="264">
        <f>+IF(C$24="SI",C231,0)</f>
        <v>0</v>
      </c>
      <c r="F231" s="175"/>
      <c r="G231" s="175"/>
    </row>
    <row r="232" spans="1:7" x14ac:dyDescent="0.25">
      <c r="A232" s="253"/>
      <c r="B232" s="273" t="s">
        <v>51</v>
      </c>
      <c r="C232" s="274">
        <f>+IF(C$24="SI",IF(COUNTA(C132:C231)-C$6=0,0,1),0)</f>
        <v>0</v>
      </c>
      <c r="D232" s="271"/>
      <c r="E232" s="276"/>
      <c r="F232" s="175"/>
      <c r="G232" s="175"/>
    </row>
    <row r="233" spans="1:7" ht="45.6" customHeight="1" thickBot="1" x14ac:dyDescent="0.3">
      <c r="A233" s="253"/>
      <c r="B233" s="175" t="s">
        <v>53</v>
      </c>
      <c r="C233" s="217" t="str">
        <f>+IF(C334=0,"COMPILATO CORRETTAMENTE","ALERT: Verifica che tu abbia inserito numero di VOLUMI corrispondente al NUMERO DI UNITA immobiliari relative")</f>
        <v>COMPILATO CORRETTAMENTE</v>
      </c>
      <c r="D233" s="241"/>
      <c r="E233" s="275"/>
      <c r="F233" s="175"/>
      <c r="G233" s="175"/>
    </row>
    <row r="234" spans="1:7" x14ac:dyDescent="0.25">
      <c r="A234" s="234">
        <v>0</v>
      </c>
      <c r="B234" s="218" t="s">
        <v>31</v>
      </c>
      <c r="C234" s="219"/>
      <c r="D234" s="175" t="s">
        <v>3</v>
      </c>
      <c r="E234" s="262">
        <f>+IF(C$24="SI",C234,0)</f>
        <v>0</v>
      </c>
      <c r="F234" s="175"/>
      <c r="G234" s="175"/>
    </row>
    <row r="235" spans="1:7" x14ac:dyDescent="0.25">
      <c r="A235" s="234">
        <v>1</v>
      </c>
      <c r="B235" s="218" t="s">
        <v>32</v>
      </c>
      <c r="C235" s="219"/>
      <c r="D235" s="175" t="s">
        <v>3</v>
      </c>
      <c r="E235" s="263">
        <f t="shared" ref="E235:E298" si="6">+IF(C$24="SI",C235,0)</f>
        <v>0</v>
      </c>
      <c r="F235" s="175"/>
      <c r="G235" s="175"/>
    </row>
    <row r="236" spans="1:7" x14ac:dyDescent="0.25">
      <c r="A236" s="234">
        <v>2</v>
      </c>
      <c r="B236" s="218" t="s">
        <v>33</v>
      </c>
      <c r="C236" s="219"/>
      <c r="D236" s="175" t="s">
        <v>3</v>
      </c>
      <c r="E236" s="263">
        <f t="shared" si="6"/>
        <v>0</v>
      </c>
      <c r="F236" s="175"/>
      <c r="G236" s="175"/>
    </row>
    <row r="237" spans="1:7" x14ac:dyDescent="0.25">
      <c r="A237" s="234">
        <v>3</v>
      </c>
      <c r="B237" s="218" t="s">
        <v>34</v>
      </c>
      <c r="C237" s="219"/>
      <c r="D237" s="175" t="s">
        <v>3</v>
      </c>
      <c r="E237" s="263">
        <f t="shared" si="6"/>
        <v>0</v>
      </c>
      <c r="F237" s="175"/>
      <c r="G237" s="175"/>
    </row>
    <row r="238" spans="1:7" x14ac:dyDescent="0.25">
      <c r="A238" s="234">
        <v>4</v>
      </c>
      <c r="B238" s="218" t="s">
        <v>35</v>
      </c>
      <c r="C238" s="219"/>
      <c r="D238" s="175" t="s">
        <v>3</v>
      </c>
      <c r="E238" s="263">
        <f t="shared" si="6"/>
        <v>0</v>
      </c>
      <c r="F238" s="175"/>
      <c r="G238" s="175"/>
    </row>
    <row r="239" spans="1:7" x14ac:dyDescent="0.25">
      <c r="A239" s="234">
        <v>5</v>
      </c>
      <c r="B239" s="218" t="s">
        <v>36</v>
      </c>
      <c r="C239" s="219"/>
      <c r="D239" s="175" t="s">
        <v>3</v>
      </c>
      <c r="E239" s="263">
        <f t="shared" si="6"/>
        <v>0</v>
      </c>
      <c r="F239" s="175"/>
      <c r="G239" s="175"/>
    </row>
    <row r="240" spans="1:7" x14ac:dyDescent="0.25">
      <c r="A240" s="234">
        <v>6</v>
      </c>
      <c r="B240" s="218" t="s">
        <v>37</v>
      </c>
      <c r="C240" s="219"/>
      <c r="D240" s="175" t="s">
        <v>3</v>
      </c>
      <c r="E240" s="263">
        <f t="shared" si="6"/>
        <v>0</v>
      </c>
      <c r="F240" s="175"/>
      <c r="G240" s="175"/>
    </row>
    <row r="241" spans="1:7" x14ac:dyDescent="0.25">
      <c r="A241" s="234">
        <v>7</v>
      </c>
      <c r="B241" s="218" t="s">
        <v>38</v>
      </c>
      <c r="C241" s="219"/>
      <c r="D241" s="175" t="s">
        <v>3</v>
      </c>
      <c r="E241" s="263">
        <f t="shared" si="6"/>
        <v>0</v>
      </c>
      <c r="F241" s="175"/>
      <c r="G241" s="175"/>
    </row>
    <row r="242" spans="1:7" x14ac:dyDescent="0.25">
      <c r="A242" s="234">
        <v>8</v>
      </c>
      <c r="B242" s="218" t="s">
        <v>39</v>
      </c>
      <c r="C242" s="219"/>
      <c r="D242" s="175" t="s">
        <v>3</v>
      </c>
      <c r="E242" s="263">
        <f t="shared" si="6"/>
        <v>0</v>
      </c>
      <c r="F242" s="175"/>
      <c r="G242" s="175"/>
    </row>
    <row r="243" spans="1:7" x14ac:dyDescent="0.25">
      <c r="A243" s="234">
        <v>9</v>
      </c>
      <c r="B243" s="218" t="s">
        <v>40</v>
      </c>
      <c r="C243" s="219"/>
      <c r="D243" s="175" t="s">
        <v>3</v>
      </c>
      <c r="E243" s="263">
        <f t="shared" si="6"/>
        <v>0</v>
      </c>
      <c r="F243" s="175"/>
      <c r="G243" s="175"/>
    </row>
    <row r="244" spans="1:7" x14ac:dyDescent="0.25">
      <c r="A244" s="234">
        <v>10</v>
      </c>
      <c r="B244" s="218" t="s">
        <v>41</v>
      </c>
      <c r="C244" s="219"/>
      <c r="D244" s="175" t="s">
        <v>3</v>
      </c>
      <c r="E244" s="263">
        <f t="shared" si="6"/>
        <v>0</v>
      </c>
      <c r="F244" s="175"/>
      <c r="G244" s="175"/>
    </row>
    <row r="245" spans="1:7" x14ac:dyDescent="0.25">
      <c r="A245" s="234">
        <v>11</v>
      </c>
      <c r="B245" s="218" t="s">
        <v>42</v>
      </c>
      <c r="C245" s="219"/>
      <c r="D245" s="175" t="s">
        <v>3</v>
      </c>
      <c r="E245" s="263">
        <f t="shared" si="6"/>
        <v>0</v>
      </c>
      <c r="F245" s="175"/>
      <c r="G245" s="175"/>
    </row>
    <row r="246" spans="1:7" x14ac:dyDescent="0.25">
      <c r="A246" s="234">
        <v>12</v>
      </c>
      <c r="B246" s="218" t="s">
        <v>43</v>
      </c>
      <c r="C246" s="219"/>
      <c r="D246" s="175" t="s">
        <v>3</v>
      </c>
      <c r="E246" s="263">
        <f t="shared" si="6"/>
        <v>0</v>
      </c>
      <c r="F246" s="175"/>
      <c r="G246" s="175"/>
    </row>
    <row r="247" spans="1:7" x14ac:dyDescent="0.25">
      <c r="A247" s="234">
        <v>13</v>
      </c>
      <c r="B247" s="218" t="s">
        <v>44</v>
      </c>
      <c r="C247" s="219"/>
      <c r="D247" s="175" t="s">
        <v>3</v>
      </c>
      <c r="E247" s="263">
        <f t="shared" si="6"/>
        <v>0</v>
      </c>
      <c r="F247" s="175"/>
      <c r="G247" s="175"/>
    </row>
    <row r="248" spans="1:7" x14ac:dyDescent="0.25">
      <c r="A248" s="234">
        <v>14</v>
      </c>
      <c r="B248" s="218" t="s">
        <v>45</v>
      </c>
      <c r="C248" s="219"/>
      <c r="D248" s="175" t="s">
        <v>3</v>
      </c>
      <c r="E248" s="263">
        <f t="shared" si="6"/>
        <v>0</v>
      </c>
      <c r="F248" s="175"/>
      <c r="G248" s="175"/>
    </row>
    <row r="249" spans="1:7" x14ac:dyDescent="0.25">
      <c r="A249" s="234">
        <v>15</v>
      </c>
      <c r="B249" s="218" t="s">
        <v>46</v>
      </c>
      <c r="C249" s="219"/>
      <c r="D249" s="175" t="s">
        <v>3</v>
      </c>
      <c r="E249" s="263">
        <f t="shared" si="6"/>
        <v>0</v>
      </c>
      <c r="F249" s="175"/>
      <c r="G249" s="175"/>
    </row>
    <row r="250" spans="1:7" x14ac:dyDescent="0.25">
      <c r="A250" s="234">
        <v>16</v>
      </c>
      <c r="B250" s="218" t="s">
        <v>47</v>
      </c>
      <c r="C250" s="219"/>
      <c r="D250" s="175" t="s">
        <v>3</v>
      </c>
      <c r="E250" s="263">
        <f t="shared" si="6"/>
        <v>0</v>
      </c>
      <c r="F250" s="175"/>
      <c r="G250" s="175"/>
    </row>
    <row r="251" spans="1:7" x14ac:dyDescent="0.25">
      <c r="A251" s="234">
        <v>17</v>
      </c>
      <c r="B251" s="218" t="s">
        <v>48</v>
      </c>
      <c r="C251" s="219"/>
      <c r="D251" s="175" t="s">
        <v>3</v>
      </c>
      <c r="E251" s="263">
        <f t="shared" si="6"/>
        <v>0</v>
      </c>
      <c r="F251" s="175"/>
      <c r="G251" s="175"/>
    </row>
    <row r="252" spans="1:7" x14ac:dyDescent="0.25">
      <c r="A252" s="234">
        <v>18</v>
      </c>
      <c r="B252" s="218" t="s">
        <v>49</v>
      </c>
      <c r="C252" s="219"/>
      <c r="D252" s="175" t="s">
        <v>3</v>
      </c>
      <c r="E252" s="263">
        <f t="shared" si="6"/>
        <v>0</v>
      </c>
      <c r="F252" s="175"/>
      <c r="G252" s="175"/>
    </row>
    <row r="253" spans="1:7" x14ac:dyDescent="0.25">
      <c r="A253" s="234">
        <v>19</v>
      </c>
      <c r="B253" s="218" t="s">
        <v>50</v>
      </c>
      <c r="C253" s="219"/>
      <c r="D253" s="175" t="s">
        <v>3</v>
      </c>
      <c r="E253" s="263">
        <f t="shared" si="6"/>
        <v>0</v>
      </c>
      <c r="F253" s="175"/>
      <c r="G253" s="175"/>
    </row>
    <row r="254" spans="1:7" x14ac:dyDescent="0.25">
      <c r="A254" s="234">
        <v>20</v>
      </c>
      <c r="B254" s="218" t="s">
        <v>102</v>
      </c>
      <c r="C254" s="219"/>
      <c r="D254" s="175" t="s">
        <v>3</v>
      </c>
      <c r="E254" s="263">
        <f t="shared" si="6"/>
        <v>0</v>
      </c>
      <c r="F254" s="175"/>
      <c r="G254" s="175"/>
    </row>
    <row r="255" spans="1:7" x14ac:dyDescent="0.25">
      <c r="A255" s="234">
        <v>21</v>
      </c>
      <c r="B255" s="218" t="s">
        <v>103</v>
      </c>
      <c r="C255" s="219"/>
      <c r="D255" s="175" t="s">
        <v>3</v>
      </c>
      <c r="E255" s="263">
        <f t="shared" si="6"/>
        <v>0</v>
      </c>
      <c r="F255" s="175"/>
      <c r="G255" s="175"/>
    </row>
    <row r="256" spans="1:7" x14ac:dyDescent="0.25">
      <c r="A256" s="234">
        <v>22</v>
      </c>
      <c r="B256" s="218" t="s">
        <v>104</v>
      </c>
      <c r="C256" s="219"/>
      <c r="D256" s="175" t="s">
        <v>3</v>
      </c>
      <c r="E256" s="263">
        <f t="shared" si="6"/>
        <v>0</v>
      </c>
      <c r="F256" s="175"/>
      <c r="G256" s="175"/>
    </row>
    <row r="257" spans="1:7" x14ac:dyDescent="0.25">
      <c r="A257" s="234">
        <v>23</v>
      </c>
      <c r="B257" s="218" t="s">
        <v>105</v>
      </c>
      <c r="C257" s="219"/>
      <c r="D257" s="175" t="s">
        <v>3</v>
      </c>
      <c r="E257" s="263">
        <f t="shared" si="6"/>
        <v>0</v>
      </c>
      <c r="F257" s="175"/>
      <c r="G257" s="175"/>
    </row>
    <row r="258" spans="1:7" x14ac:dyDescent="0.25">
      <c r="A258" s="234">
        <v>24</v>
      </c>
      <c r="B258" s="218" t="s">
        <v>106</v>
      </c>
      <c r="C258" s="219"/>
      <c r="D258" s="175" t="s">
        <v>3</v>
      </c>
      <c r="E258" s="263">
        <f t="shared" si="6"/>
        <v>0</v>
      </c>
      <c r="F258" s="175"/>
      <c r="G258" s="175"/>
    </row>
    <row r="259" spans="1:7" x14ac:dyDescent="0.25">
      <c r="A259" s="234">
        <v>25</v>
      </c>
      <c r="B259" s="218" t="s">
        <v>107</v>
      </c>
      <c r="C259" s="219"/>
      <c r="D259" s="175" t="s">
        <v>3</v>
      </c>
      <c r="E259" s="263">
        <f t="shared" si="6"/>
        <v>0</v>
      </c>
      <c r="F259" s="175"/>
      <c r="G259" s="175"/>
    </row>
    <row r="260" spans="1:7" x14ac:dyDescent="0.25">
      <c r="A260" s="234">
        <v>26</v>
      </c>
      <c r="B260" s="218" t="s">
        <v>108</v>
      </c>
      <c r="C260" s="219"/>
      <c r="D260" s="175" t="s">
        <v>3</v>
      </c>
      <c r="E260" s="263">
        <f t="shared" si="6"/>
        <v>0</v>
      </c>
      <c r="F260" s="175"/>
      <c r="G260" s="175"/>
    </row>
    <row r="261" spans="1:7" x14ac:dyDescent="0.25">
      <c r="A261" s="234">
        <v>27</v>
      </c>
      <c r="B261" s="218" t="s">
        <v>109</v>
      </c>
      <c r="C261" s="219"/>
      <c r="D261" s="175" t="s">
        <v>3</v>
      </c>
      <c r="E261" s="263">
        <f t="shared" si="6"/>
        <v>0</v>
      </c>
      <c r="F261" s="175"/>
      <c r="G261" s="175"/>
    </row>
    <row r="262" spans="1:7" x14ac:dyDescent="0.25">
      <c r="A262" s="234">
        <v>28</v>
      </c>
      <c r="B262" s="218" t="s">
        <v>110</v>
      </c>
      <c r="C262" s="219"/>
      <c r="D262" s="175" t="s">
        <v>3</v>
      </c>
      <c r="E262" s="263">
        <f t="shared" si="6"/>
        <v>0</v>
      </c>
      <c r="F262" s="175"/>
      <c r="G262" s="175"/>
    </row>
    <row r="263" spans="1:7" x14ac:dyDescent="0.25">
      <c r="A263" s="234">
        <v>29</v>
      </c>
      <c r="B263" s="218" t="s">
        <v>111</v>
      </c>
      <c r="C263" s="219"/>
      <c r="D263" s="175" t="s">
        <v>3</v>
      </c>
      <c r="E263" s="263">
        <f t="shared" si="6"/>
        <v>0</v>
      </c>
      <c r="F263" s="175"/>
      <c r="G263" s="175"/>
    </row>
    <row r="264" spans="1:7" x14ac:dyDescent="0.25">
      <c r="A264" s="234">
        <v>30</v>
      </c>
      <c r="B264" s="218" t="s">
        <v>112</v>
      </c>
      <c r="C264" s="219"/>
      <c r="D264" s="175" t="s">
        <v>3</v>
      </c>
      <c r="E264" s="263">
        <f t="shared" si="6"/>
        <v>0</v>
      </c>
      <c r="F264" s="175"/>
      <c r="G264" s="175"/>
    </row>
    <row r="265" spans="1:7" x14ac:dyDescent="0.25">
      <c r="A265" s="234">
        <v>31</v>
      </c>
      <c r="B265" s="218" t="s">
        <v>113</v>
      </c>
      <c r="C265" s="219"/>
      <c r="D265" s="175" t="s">
        <v>3</v>
      </c>
      <c r="E265" s="263">
        <f t="shared" si="6"/>
        <v>0</v>
      </c>
      <c r="F265" s="175"/>
      <c r="G265" s="175"/>
    </row>
    <row r="266" spans="1:7" x14ac:dyDescent="0.25">
      <c r="A266" s="234">
        <v>32</v>
      </c>
      <c r="B266" s="218" t="s">
        <v>114</v>
      </c>
      <c r="C266" s="219"/>
      <c r="D266" s="175" t="s">
        <v>3</v>
      </c>
      <c r="E266" s="263">
        <f t="shared" si="6"/>
        <v>0</v>
      </c>
      <c r="F266" s="175"/>
      <c r="G266" s="175"/>
    </row>
    <row r="267" spans="1:7" x14ac:dyDescent="0.25">
      <c r="A267" s="234">
        <v>33</v>
      </c>
      <c r="B267" s="218" t="s">
        <v>115</v>
      </c>
      <c r="C267" s="219"/>
      <c r="D267" s="175" t="s">
        <v>3</v>
      </c>
      <c r="E267" s="263">
        <f t="shared" si="6"/>
        <v>0</v>
      </c>
      <c r="F267" s="175"/>
      <c r="G267" s="175"/>
    </row>
    <row r="268" spans="1:7" x14ac:dyDescent="0.25">
      <c r="A268" s="234">
        <v>34</v>
      </c>
      <c r="B268" s="218" t="s">
        <v>116</v>
      </c>
      <c r="C268" s="219"/>
      <c r="D268" s="175" t="s">
        <v>3</v>
      </c>
      <c r="E268" s="263">
        <f t="shared" si="6"/>
        <v>0</v>
      </c>
      <c r="F268" s="175"/>
      <c r="G268" s="175"/>
    </row>
    <row r="269" spans="1:7" x14ac:dyDescent="0.25">
      <c r="A269" s="234">
        <v>35</v>
      </c>
      <c r="B269" s="218" t="s">
        <v>117</v>
      </c>
      <c r="C269" s="219"/>
      <c r="D269" s="175" t="s">
        <v>3</v>
      </c>
      <c r="E269" s="263">
        <f t="shared" si="6"/>
        <v>0</v>
      </c>
      <c r="F269" s="175"/>
      <c r="G269" s="175"/>
    </row>
    <row r="270" spans="1:7" x14ac:dyDescent="0.25">
      <c r="A270" s="234">
        <v>36</v>
      </c>
      <c r="B270" s="218" t="s">
        <v>118</v>
      </c>
      <c r="C270" s="219"/>
      <c r="D270" s="175" t="s">
        <v>3</v>
      </c>
      <c r="E270" s="263">
        <f t="shared" si="6"/>
        <v>0</v>
      </c>
      <c r="F270" s="175"/>
      <c r="G270" s="175"/>
    </row>
    <row r="271" spans="1:7" x14ac:dyDescent="0.25">
      <c r="A271" s="234">
        <v>37</v>
      </c>
      <c r="B271" s="218" t="s">
        <v>119</v>
      </c>
      <c r="C271" s="219"/>
      <c r="D271" s="175" t="s">
        <v>3</v>
      </c>
      <c r="E271" s="263">
        <f t="shared" si="6"/>
        <v>0</v>
      </c>
      <c r="F271" s="175"/>
      <c r="G271" s="175"/>
    </row>
    <row r="272" spans="1:7" x14ac:dyDescent="0.25">
      <c r="A272" s="234">
        <v>38</v>
      </c>
      <c r="B272" s="218" t="s">
        <v>120</v>
      </c>
      <c r="C272" s="219"/>
      <c r="D272" s="175" t="s">
        <v>3</v>
      </c>
      <c r="E272" s="263">
        <f t="shared" si="6"/>
        <v>0</v>
      </c>
      <c r="F272" s="175"/>
      <c r="G272" s="175"/>
    </row>
    <row r="273" spans="1:7" x14ac:dyDescent="0.25">
      <c r="A273" s="234">
        <v>39</v>
      </c>
      <c r="B273" s="218" t="s">
        <v>121</v>
      </c>
      <c r="C273" s="219"/>
      <c r="D273" s="175" t="s">
        <v>3</v>
      </c>
      <c r="E273" s="263">
        <f t="shared" si="6"/>
        <v>0</v>
      </c>
      <c r="F273" s="175"/>
      <c r="G273" s="175"/>
    </row>
    <row r="274" spans="1:7" x14ac:dyDescent="0.25">
      <c r="A274" s="234">
        <v>40</v>
      </c>
      <c r="B274" s="218" t="s">
        <v>122</v>
      </c>
      <c r="C274" s="219"/>
      <c r="D274" s="175" t="s">
        <v>3</v>
      </c>
      <c r="E274" s="263">
        <f t="shared" si="6"/>
        <v>0</v>
      </c>
      <c r="F274" s="175"/>
      <c r="G274" s="175"/>
    </row>
    <row r="275" spans="1:7" x14ac:dyDescent="0.25">
      <c r="A275" s="234">
        <v>41</v>
      </c>
      <c r="B275" s="218" t="s">
        <v>123</v>
      </c>
      <c r="C275" s="219"/>
      <c r="D275" s="175" t="s">
        <v>3</v>
      </c>
      <c r="E275" s="263">
        <f t="shared" si="6"/>
        <v>0</v>
      </c>
      <c r="F275" s="175"/>
      <c r="G275" s="175"/>
    </row>
    <row r="276" spans="1:7" x14ac:dyDescent="0.25">
      <c r="A276" s="234">
        <v>42</v>
      </c>
      <c r="B276" s="218" t="s">
        <v>124</v>
      </c>
      <c r="C276" s="219"/>
      <c r="D276" s="175" t="s">
        <v>3</v>
      </c>
      <c r="E276" s="263">
        <f t="shared" si="6"/>
        <v>0</v>
      </c>
      <c r="F276" s="175"/>
      <c r="G276" s="175"/>
    </row>
    <row r="277" spans="1:7" x14ac:dyDescent="0.25">
      <c r="A277" s="234">
        <v>43</v>
      </c>
      <c r="B277" s="218" t="s">
        <v>125</v>
      </c>
      <c r="C277" s="219"/>
      <c r="D277" s="175" t="s">
        <v>3</v>
      </c>
      <c r="E277" s="263">
        <f t="shared" si="6"/>
        <v>0</v>
      </c>
      <c r="F277" s="175"/>
      <c r="G277" s="175"/>
    </row>
    <row r="278" spans="1:7" x14ac:dyDescent="0.25">
      <c r="A278" s="234">
        <v>44</v>
      </c>
      <c r="B278" s="218" t="s">
        <v>126</v>
      </c>
      <c r="C278" s="219"/>
      <c r="D278" s="175" t="s">
        <v>3</v>
      </c>
      <c r="E278" s="263">
        <f t="shared" si="6"/>
        <v>0</v>
      </c>
      <c r="F278" s="175"/>
      <c r="G278" s="175"/>
    </row>
    <row r="279" spans="1:7" x14ac:dyDescent="0.25">
      <c r="A279" s="234">
        <v>45</v>
      </c>
      <c r="B279" s="218" t="s">
        <v>127</v>
      </c>
      <c r="C279" s="219"/>
      <c r="D279" s="175" t="s">
        <v>3</v>
      </c>
      <c r="E279" s="263">
        <f t="shared" si="6"/>
        <v>0</v>
      </c>
      <c r="F279" s="175"/>
      <c r="G279" s="175"/>
    </row>
    <row r="280" spans="1:7" x14ac:dyDescent="0.25">
      <c r="A280" s="234">
        <v>46</v>
      </c>
      <c r="B280" s="218" t="s">
        <v>128</v>
      </c>
      <c r="C280" s="219"/>
      <c r="D280" s="175" t="s">
        <v>3</v>
      </c>
      <c r="E280" s="263">
        <f t="shared" si="6"/>
        <v>0</v>
      </c>
      <c r="F280" s="175"/>
      <c r="G280" s="175"/>
    </row>
    <row r="281" spans="1:7" x14ac:dyDescent="0.25">
      <c r="A281" s="234">
        <v>47</v>
      </c>
      <c r="B281" s="218" t="s">
        <v>129</v>
      </c>
      <c r="C281" s="219"/>
      <c r="D281" s="175" t="s">
        <v>3</v>
      </c>
      <c r="E281" s="263">
        <f t="shared" si="6"/>
        <v>0</v>
      </c>
      <c r="F281" s="175"/>
      <c r="G281" s="175"/>
    </row>
    <row r="282" spans="1:7" x14ac:dyDescent="0.25">
      <c r="A282" s="234">
        <v>48</v>
      </c>
      <c r="B282" s="218" t="s">
        <v>130</v>
      </c>
      <c r="C282" s="219"/>
      <c r="D282" s="175" t="s">
        <v>3</v>
      </c>
      <c r="E282" s="263">
        <f t="shared" si="6"/>
        <v>0</v>
      </c>
      <c r="F282" s="175"/>
      <c r="G282" s="175"/>
    </row>
    <row r="283" spans="1:7" x14ac:dyDescent="0.25">
      <c r="A283" s="234">
        <v>49</v>
      </c>
      <c r="B283" s="218" t="s">
        <v>131</v>
      </c>
      <c r="C283" s="219"/>
      <c r="D283" s="175" t="s">
        <v>3</v>
      </c>
      <c r="E283" s="263">
        <f t="shared" si="6"/>
        <v>0</v>
      </c>
      <c r="F283" s="175"/>
      <c r="G283" s="175"/>
    </row>
    <row r="284" spans="1:7" x14ac:dyDescent="0.25">
      <c r="A284" s="234">
        <v>50</v>
      </c>
      <c r="B284" s="218" t="s">
        <v>132</v>
      </c>
      <c r="C284" s="219"/>
      <c r="D284" s="175" t="s">
        <v>3</v>
      </c>
      <c r="E284" s="263">
        <f t="shared" si="6"/>
        <v>0</v>
      </c>
      <c r="F284" s="175"/>
      <c r="G284" s="175"/>
    </row>
    <row r="285" spans="1:7" x14ac:dyDescent="0.25">
      <c r="A285" s="234">
        <v>51</v>
      </c>
      <c r="B285" s="218" t="s">
        <v>133</v>
      </c>
      <c r="C285" s="219"/>
      <c r="D285" s="175" t="s">
        <v>3</v>
      </c>
      <c r="E285" s="263">
        <f t="shared" si="6"/>
        <v>0</v>
      </c>
      <c r="F285" s="175"/>
      <c r="G285" s="175"/>
    </row>
    <row r="286" spans="1:7" x14ac:dyDescent="0.25">
      <c r="A286" s="234">
        <v>52</v>
      </c>
      <c r="B286" s="218" t="s">
        <v>134</v>
      </c>
      <c r="C286" s="219"/>
      <c r="D286" s="175" t="s">
        <v>3</v>
      </c>
      <c r="E286" s="263">
        <f t="shared" si="6"/>
        <v>0</v>
      </c>
      <c r="F286" s="175"/>
      <c r="G286" s="175"/>
    </row>
    <row r="287" spans="1:7" x14ac:dyDescent="0.25">
      <c r="A287" s="234">
        <v>53</v>
      </c>
      <c r="B287" s="218" t="s">
        <v>135</v>
      </c>
      <c r="C287" s="219"/>
      <c r="D287" s="175" t="s">
        <v>3</v>
      </c>
      <c r="E287" s="263">
        <f t="shared" si="6"/>
        <v>0</v>
      </c>
      <c r="F287" s="175"/>
      <c r="G287" s="175"/>
    </row>
    <row r="288" spans="1:7" x14ac:dyDescent="0.25">
      <c r="A288" s="234">
        <v>54</v>
      </c>
      <c r="B288" s="218" t="s">
        <v>136</v>
      </c>
      <c r="C288" s="219"/>
      <c r="D288" s="175" t="s">
        <v>3</v>
      </c>
      <c r="E288" s="263">
        <f t="shared" si="6"/>
        <v>0</v>
      </c>
      <c r="F288" s="175"/>
      <c r="G288" s="175"/>
    </row>
    <row r="289" spans="1:7" x14ac:dyDescent="0.25">
      <c r="A289" s="234">
        <v>55</v>
      </c>
      <c r="B289" s="218" t="s">
        <v>137</v>
      </c>
      <c r="C289" s="219"/>
      <c r="D289" s="175" t="s">
        <v>3</v>
      </c>
      <c r="E289" s="263">
        <f t="shared" si="6"/>
        <v>0</v>
      </c>
      <c r="F289" s="175"/>
      <c r="G289" s="175"/>
    </row>
    <row r="290" spans="1:7" x14ac:dyDescent="0.25">
      <c r="A290" s="234">
        <v>56</v>
      </c>
      <c r="B290" s="218" t="s">
        <v>138</v>
      </c>
      <c r="C290" s="219"/>
      <c r="D290" s="175" t="s">
        <v>3</v>
      </c>
      <c r="E290" s="263">
        <f t="shared" si="6"/>
        <v>0</v>
      </c>
      <c r="F290" s="175"/>
      <c r="G290" s="175"/>
    </row>
    <row r="291" spans="1:7" x14ac:dyDescent="0.25">
      <c r="A291" s="234">
        <v>57</v>
      </c>
      <c r="B291" s="218" t="s">
        <v>139</v>
      </c>
      <c r="C291" s="219"/>
      <c r="D291" s="175" t="s">
        <v>3</v>
      </c>
      <c r="E291" s="263">
        <f t="shared" si="6"/>
        <v>0</v>
      </c>
      <c r="F291" s="175"/>
      <c r="G291" s="175"/>
    </row>
    <row r="292" spans="1:7" x14ac:dyDescent="0.25">
      <c r="A292" s="234">
        <v>58</v>
      </c>
      <c r="B292" s="218" t="s">
        <v>140</v>
      </c>
      <c r="C292" s="219"/>
      <c r="D292" s="175" t="s">
        <v>3</v>
      </c>
      <c r="E292" s="263">
        <f t="shared" si="6"/>
        <v>0</v>
      </c>
      <c r="F292" s="175"/>
      <c r="G292" s="175"/>
    </row>
    <row r="293" spans="1:7" x14ac:dyDescent="0.25">
      <c r="A293" s="234">
        <v>59</v>
      </c>
      <c r="B293" s="218" t="s">
        <v>141</v>
      </c>
      <c r="C293" s="219"/>
      <c r="D293" s="175" t="s">
        <v>3</v>
      </c>
      <c r="E293" s="263">
        <f t="shared" si="6"/>
        <v>0</v>
      </c>
      <c r="F293" s="175"/>
      <c r="G293" s="175"/>
    </row>
    <row r="294" spans="1:7" x14ac:dyDescent="0.25">
      <c r="A294" s="234">
        <v>60</v>
      </c>
      <c r="B294" s="218" t="s">
        <v>142</v>
      </c>
      <c r="C294" s="219"/>
      <c r="D294" s="175" t="s">
        <v>3</v>
      </c>
      <c r="E294" s="263">
        <f t="shared" si="6"/>
        <v>0</v>
      </c>
      <c r="F294" s="175"/>
      <c r="G294" s="175"/>
    </row>
    <row r="295" spans="1:7" x14ac:dyDescent="0.25">
      <c r="A295" s="234">
        <v>61</v>
      </c>
      <c r="B295" s="218" t="s">
        <v>143</v>
      </c>
      <c r="C295" s="219"/>
      <c r="D295" s="175" t="s">
        <v>3</v>
      </c>
      <c r="E295" s="263">
        <f t="shared" si="6"/>
        <v>0</v>
      </c>
      <c r="F295" s="175"/>
      <c r="G295" s="175"/>
    </row>
    <row r="296" spans="1:7" x14ac:dyDescent="0.25">
      <c r="A296" s="234">
        <v>62</v>
      </c>
      <c r="B296" s="218" t="s">
        <v>144</v>
      </c>
      <c r="C296" s="219"/>
      <c r="D296" s="175" t="s">
        <v>3</v>
      </c>
      <c r="E296" s="263">
        <f t="shared" si="6"/>
        <v>0</v>
      </c>
      <c r="F296" s="175"/>
      <c r="G296" s="175"/>
    </row>
    <row r="297" spans="1:7" x14ac:dyDescent="0.25">
      <c r="A297" s="234">
        <v>63</v>
      </c>
      <c r="B297" s="218" t="s">
        <v>145</v>
      </c>
      <c r="C297" s="219"/>
      <c r="D297" s="175" t="s">
        <v>3</v>
      </c>
      <c r="E297" s="263">
        <f t="shared" si="6"/>
        <v>0</v>
      </c>
      <c r="F297" s="175"/>
      <c r="G297" s="175"/>
    </row>
    <row r="298" spans="1:7" x14ac:dyDescent="0.25">
      <c r="A298" s="234">
        <v>64</v>
      </c>
      <c r="B298" s="218" t="s">
        <v>146</v>
      </c>
      <c r="C298" s="219"/>
      <c r="D298" s="175" t="s">
        <v>3</v>
      </c>
      <c r="E298" s="263">
        <f t="shared" si="6"/>
        <v>0</v>
      </c>
      <c r="F298" s="175"/>
      <c r="G298" s="175"/>
    </row>
    <row r="299" spans="1:7" x14ac:dyDescent="0.25">
      <c r="A299" s="234">
        <v>65</v>
      </c>
      <c r="B299" s="218" t="s">
        <v>147</v>
      </c>
      <c r="C299" s="219"/>
      <c r="D299" s="175" t="s">
        <v>3</v>
      </c>
      <c r="E299" s="263">
        <f t="shared" ref="E299:E333" si="7">+IF(C$24="SI",C299,0)</f>
        <v>0</v>
      </c>
      <c r="F299" s="175"/>
      <c r="G299" s="175"/>
    </row>
    <row r="300" spans="1:7" x14ac:dyDescent="0.25">
      <c r="A300" s="234">
        <v>66</v>
      </c>
      <c r="B300" s="218" t="s">
        <v>148</v>
      </c>
      <c r="C300" s="219"/>
      <c r="D300" s="175" t="s">
        <v>3</v>
      </c>
      <c r="E300" s="263">
        <f t="shared" si="7"/>
        <v>0</v>
      </c>
      <c r="F300" s="175"/>
      <c r="G300" s="175"/>
    </row>
    <row r="301" spans="1:7" x14ac:dyDescent="0.25">
      <c r="A301" s="234">
        <v>67</v>
      </c>
      <c r="B301" s="218" t="s">
        <v>149</v>
      </c>
      <c r="C301" s="219"/>
      <c r="D301" s="175" t="s">
        <v>3</v>
      </c>
      <c r="E301" s="263">
        <f t="shared" si="7"/>
        <v>0</v>
      </c>
      <c r="F301" s="175"/>
      <c r="G301" s="175"/>
    </row>
    <row r="302" spans="1:7" x14ac:dyDescent="0.25">
      <c r="A302" s="234">
        <v>68</v>
      </c>
      <c r="B302" s="218" t="s">
        <v>150</v>
      </c>
      <c r="C302" s="219"/>
      <c r="D302" s="175" t="s">
        <v>3</v>
      </c>
      <c r="E302" s="263">
        <f t="shared" si="7"/>
        <v>0</v>
      </c>
      <c r="F302" s="175"/>
      <c r="G302" s="175"/>
    </row>
    <row r="303" spans="1:7" x14ac:dyDescent="0.25">
      <c r="A303" s="234">
        <v>69</v>
      </c>
      <c r="B303" s="218" t="s">
        <v>151</v>
      </c>
      <c r="C303" s="219"/>
      <c r="D303" s="175" t="s">
        <v>3</v>
      </c>
      <c r="E303" s="263">
        <f t="shared" si="7"/>
        <v>0</v>
      </c>
      <c r="F303" s="175"/>
      <c r="G303" s="175"/>
    </row>
    <row r="304" spans="1:7" x14ac:dyDescent="0.25">
      <c r="A304" s="234">
        <v>70</v>
      </c>
      <c r="B304" s="218" t="s">
        <v>152</v>
      </c>
      <c r="C304" s="219"/>
      <c r="D304" s="175" t="s">
        <v>3</v>
      </c>
      <c r="E304" s="263">
        <f t="shared" si="7"/>
        <v>0</v>
      </c>
      <c r="F304" s="175"/>
      <c r="G304" s="175"/>
    </row>
    <row r="305" spans="1:7" x14ac:dyDescent="0.25">
      <c r="A305" s="234">
        <v>71</v>
      </c>
      <c r="B305" s="218" t="s">
        <v>153</v>
      </c>
      <c r="C305" s="219"/>
      <c r="D305" s="175" t="s">
        <v>3</v>
      </c>
      <c r="E305" s="263">
        <f t="shared" si="7"/>
        <v>0</v>
      </c>
      <c r="F305" s="175"/>
      <c r="G305" s="175"/>
    </row>
    <row r="306" spans="1:7" x14ac:dyDescent="0.25">
      <c r="A306" s="234">
        <v>72</v>
      </c>
      <c r="B306" s="218" t="s">
        <v>154</v>
      </c>
      <c r="C306" s="219"/>
      <c r="D306" s="175" t="s">
        <v>3</v>
      </c>
      <c r="E306" s="263">
        <f t="shared" si="7"/>
        <v>0</v>
      </c>
      <c r="F306" s="175"/>
      <c r="G306" s="175"/>
    </row>
    <row r="307" spans="1:7" x14ac:dyDescent="0.25">
      <c r="A307" s="234">
        <v>73</v>
      </c>
      <c r="B307" s="218" t="s">
        <v>155</v>
      </c>
      <c r="C307" s="219"/>
      <c r="D307" s="175" t="s">
        <v>3</v>
      </c>
      <c r="E307" s="263">
        <f t="shared" si="7"/>
        <v>0</v>
      </c>
      <c r="F307" s="175"/>
      <c r="G307" s="175"/>
    </row>
    <row r="308" spans="1:7" x14ac:dyDescent="0.25">
      <c r="A308" s="234">
        <v>74</v>
      </c>
      <c r="B308" s="218" t="s">
        <v>156</v>
      </c>
      <c r="C308" s="219"/>
      <c r="D308" s="175" t="s">
        <v>3</v>
      </c>
      <c r="E308" s="263">
        <f t="shared" si="7"/>
        <v>0</v>
      </c>
      <c r="F308" s="175"/>
      <c r="G308" s="175"/>
    </row>
    <row r="309" spans="1:7" x14ac:dyDescent="0.25">
      <c r="A309" s="234">
        <v>75</v>
      </c>
      <c r="B309" s="218" t="s">
        <v>157</v>
      </c>
      <c r="C309" s="219"/>
      <c r="D309" s="175" t="s">
        <v>3</v>
      </c>
      <c r="E309" s="263">
        <f t="shared" si="7"/>
        <v>0</v>
      </c>
      <c r="F309" s="175"/>
      <c r="G309" s="175"/>
    </row>
    <row r="310" spans="1:7" x14ac:dyDescent="0.25">
      <c r="A310" s="234">
        <v>76</v>
      </c>
      <c r="B310" s="218" t="s">
        <v>158</v>
      </c>
      <c r="C310" s="219"/>
      <c r="D310" s="175" t="s">
        <v>3</v>
      </c>
      <c r="E310" s="263">
        <f t="shared" si="7"/>
        <v>0</v>
      </c>
      <c r="F310" s="175"/>
      <c r="G310" s="175"/>
    </row>
    <row r="311" spans="1:7" x14ac:dyDescent="0.25">
      <c r="A311" s="234">
        <v>77</v>
      </c>
      <c r="B311" s="218" t="s">
        <v>159</v>
      </c>
      <c r="C311" s="219"/>
      <c r="D311" s="175" t="s">
        <v>3</v>
      </c>
      <c r="E311" s="263">
        <f t="shared" si="7"/>
        <v>0</v>
      </c>
      <c r="F311" s="175"/>
      <c r="G311" s="175"/>
    </row>
    <row r="312" spans="1:7" x14ac:dyDescent="0.25">
      <c r="A312" s="234">
        <v>78</v>
      </c>
      <c r="B312" s="218" t="s">
        <v>160</v>
      </c>
      <c r="C312" s="219"/>
      <c r="D312" s="175" t="s">
        <v>3</v>
      </c>
      <c r="E312" s="263">
        <f t="shared" si="7"/>
        <v>0</v>
      </c>
      <c r="F312" s="175"/>
      <c r="G312" s="175"/>
    </row>
    <row r="313" spans="1:7" x14ac:dyDescent="0.25">
      <c r="A313" s="234">
        <v>79</v>
      </c>
      <c r="B313" s="218" t="s">
        <v>161</v>
      </c>
      <c r="C313" s="219"/>
      <c r="D313" s="175" t="s">
        <v>3</v>
      </c>
      <c r="E313" s="263">
        <f t="shared" si="7"/>
        <v>0</v>
      </c>
      <c r="F313" s="175"/>
      <c r="G313" s="175"/>
    </row>
    <row r="314" spans="1:7" x14ac:dyDescent="0.25">
      <c r="A314" s="234">
        <v>80</v>
      </c>
      <c r="B314" s="218" t="s">
        <v>162</v>
      </c>
      <c r="C314" s="219"/>
      <c r="D314" s="175" t="s">
        <v>3</v>
      </c>
      <c r="E314" s="263">
        <f t="shared" si="7"/>
        <v>0</v>
      </c>
      <c r="F314" s="175"/>
      <c r="G314" s="175"/>
    </row>
    <row r="315" spans="1:7" x14ac:dyDescent="0.25">
      <c r="A315" s="234">
        <v>81</v>
      </c>
      <c r="B315" s="218" t="s">
        <v>163</v>
      </c>
      <c r="C315" s="219"/>
      <c r="D315" s="175" t="s">
        <v>3</v>
      </c>
      <c r="E315" s="263">
        <f t="shared" si="7"/>
        <v>0</v>
      </c>
      <c r="F315" s="175"/>
      <c r="G315" s="175"/>
    </row>
    <row r="316" spans="1:7" x14ac:dyDescent="0.25">
      <c r="A316" s="234">
        <v>82</v>
      </c>
      <c r="B316" s="218" t="s">
        <v>164</v>
      </c>
      <c r="C316" s="219"/>
      <c r="D316" s="175" t="s">
        <v>3</v>
      </c>
      <c r="E316" s="263">
        <f t="shared" si="7"/>
        <v>0</v>
      </c>
      <c r="F316" s="175"/>
      <c r="G316" s="175"/>
    </row>
    <row r="317" spans="1:7" x14ac:dyDescent="0.25">
      <c r="A317" s="234">
        <v>83</v>
      </c>
      <c r="B317" s="218" t="s">
        <v>165</v>
      </c>
      <c r="C317" s="219"/>
      <c r="D317" s="175" t="s">
        <v>3</v>
      </c>
      <c r="E317" s="263">
        <f t="shared" si="7"/>
        <v>0</v>
      </c>
      <c r="F317" s="175"/>
      <c r="G317" s="175"/>
    </row>
    <row r="318" spans="1:7" x14ac:dyDescent="0.25">
      <c r="A318" s="234">
        <v>84</v>
      </c>
      <c r="B318" s="218" t="s">
        <v>166</v>
      </c>
      <c r="C318" s="219"/>
      <c r="D318" s="175" t="s">
        <v>3</v>
      </c>
      <c r="E318" s="263">
        <f t="shared" si="7"/>
        <v>0</v>
      </c>
      <c r="F318" s="175"/>
      <c r="G318" s="175"/>
    </row>
    <row r="319" spans="1:7" x14ac:dyDescent="0.25">
      <c r="A319" s="234">
        <v>85</v>
      </c>
      <c r="B319" s="218" t="s">
        <v>167</v>
      </c>
      <c r="C319" s="219"/>
      <c r="D319" s="175" t="s">
        <v>3</v>
      </c>
      <c r="E319" s="263">
        <f t="shared" si="7"/>
        <v>0</v>
      </c>
      <c r="F319" s="175"/>
      <c r="G319" s="175"/>
    </row>
    <row r="320" spans="1:7" x14ac:dyDescent="0.25">
      <c r="A320" s="234">
        <v>86</v>
      </c>
      <c r="B320" s="218" t="s">
        <v>168</v>
      </c>
      <c r="C320" s="219"/>
      <c r="D320" s="175" t="s">
        <v>3</v>
      </c>
      <c r="E320" s="263">
        <f t="shared" si="7"/>
        <v>0</v>
      </c>
      <c r="F320" s="175"/>
      <c r="G320" s="175"/>
    </row>
    <row r="321" spans="1:7" x14ac:dyDescent="0.25">
      <c r="A321" s="234">
        <v>87</v>
      </c>
      <c r="B321" s="218" t="s">
        <v>169</v>
      </c>
      <c r="C321" s="219"/>
      <c r="D321" s="175" t="s">
        <v>3</v>
      </c>
      <c r="E321" s="263">
        <f t="shared" si="7"/>
        <v>0</v>
      </c>
      <c r="F321" s="175"/>
      <c r="G321" s="175"/>
    </row>
    <row r="322" spans="1:7" x14ac:dyDescent="0.25">
      <c r="A322" s="234">
        <v>88</v>
      </c>
      <c r="B322" s="218" t="s">
        <v>170</v>
      </c>
      <c r="C322" s="219"/>
      <c r="D322" s="175" t="s">
        <v>3</v>
      </c>
      <c r="E322" s="263">
        <f t="shared" si="7"/>
        <v>0</v>
      </c>
      <c r="F322" s="175"/>
      <c r="G322" s="175"/>
    </row>
    <row r="323" spans="1:7" x14ac:dyDescent="0.25">
      <c r="A323" s="234">
        <v>89</v>
      </c>
      <c r="B323" s="218" t="s">
        <v>171</v>
      </c>
      <c r="C323" s="219"/>
      <c r="D323" s="175" t="s">
        <v>3</v>
      </c>
      <c r="E323" s="263">
        <f t="shared" si="7"/>
        <v>0</v>
      </c>
      <c r="F323" s="175"/>
      <c r="G323" s="175"/>
    </row>
    <row r="324" spans="1:7" x14ac:dyDescent="0.25">
      <c r="A324" s="234">
        <v>90</v>
      </c>
      <c r="B324" s="218" t="s">
        <v>172</v>
      </c>
      <c r="C324" s="219"/>
      <c r="D324" s="175" t="s">
        <v>3</v>
      </c>
      <c r="E324" s="263">
        <f t="shared" si="7"/>
        <v>0</v>
      </c>
      <c r="F324" s="175"/>
      <c r="G324" s="175"/>
    </row>
    <row r="325" spans="1:7" x14ac:dyDescent="0.25">
      <c r="A325" s="234">
        <v>91</v>
      </c>
      <c r="B325" s="218" t="s">
        <v>173</v>
      </c>
      <c r="C325" s="219"/>
      <c r="D325" s="175" t="s">
        <v>3</v>
      </c>
      <c r="E325" s="263">
        <f t="shared" si="7"/>
        <v>0</v>
      </c>
      <c r="F325" s="175"/>
      <c r="G325" s="175"/>
    </row>
    <row r="326" spans="1:7" x14ac:dyDescent="0.25">
      <c r="A326" s="234">
        <v>92</v>
      </c>
      <c r="B326" s="218" t="s">
        <v>174</v>
      </c>
      <c r="C326" s="219"/>
      <c r="D326" s="175" t="s">
        <v>3</v>
      </c>
      <c r="E326" s="263">
        <f t="shared" si="7"/>
        <v>0</v>
      </c>
      <c r="F326" s="175"/>
      <c r="G326" s="175"/>
    </row>
    <row r="327" spans="1:7" x14ac:dyDescent="0.25">
      <c r="A327" s="234">
        <v>93</v>
      </c>
      <c r="B327" s="218" t="s">
        <v>175</v>
      </c>
      <c r="C327" s="219"/>
      <c r="D327" s="175" t="s">
        <v>3</v>
      </c>
      <c r="E327" s="263">
        <f t="shared" si="7"/>
        <v>0</v>
      </c>
      <c r="F327" s="175"/>
      <c r="G327" s="175"/>
    </row>
    <row r="328" spans="1:7" x14ac:dyDescent="0.25">
      <c r="A328" s="234">
        <v>94</v>
      </c>
      <c r="B328" s="218" t="s">
        <v>176</v>
      </c>
      <c r="C328" s="219"/>
      <c r="D328" s="175" t="s">
        <v>3</v>
      </c>
      <c r="E328" s="263">
        <f t="shared" si="7"/>
        <v>0</v>
      </c>
      <c r="F328" s="175"/>
      <c r="G328" s="175"/>
    </row>
    <row r="329" spans="1:7" x14ac:dyDescent="0.25">
      <c r="A329" s="234">
        <v>95</v>
      </c>
      <c r="B329" s="218" t="s">
        <v>177</v>
      </c>
      <c r="C329" s="219"/>
      <c r="D329" s="175" t="s">
        <v>3</v>
      </c>
      <c r="E329" s="263">
        <f t="shared" si="7"/>
        <v>0</v>
      </c>
      <c r="F329" s="175"/>
      <c r="G329" s="175"/>
    </row>
    <row r="330" spans="1:7" x14ac:dyDescent="0.25">
      <c r="A330" s="234">
        <v>96</v>
      </c>
      <c r="B330" s="218" t="s">
        <v>178</v>
      </c>
      <c r="C330" s="219"/>
      <c r="D330" s="175" t="s">
        <v>3</v>
      </c>
      <c r="E330" s="263">
        <f t="shared" si="7"/>
        <v>0</v>
      </c>
      <c r="F330" s="175"/>
      <c r="G330" s="175"/>
    </row>
    <row r="331" spans="1:7" x14ac:dyDescent="0.25">
      <c r="A331" s="234">
        <v>97</v>
      </c>
      <c r="B331" s="218" t="s">
        <v>179</v>
      </c>
      <c r="C331" s="219"/>
      <c r="D331" s="175" t="s">
        <v>3</v>
      </c>
      <c r="E331" s="263">
        <f t="shared" si="7"/>
        <v>0</v>
      </c>
      <c r="F331" s="175"/>
      <c r="G331" s="175"/>
    </row>
    <row r="332" spans="1:7" x14ac:dyDescent="0.25">
      <c r="A332" s="234">
        <v>98</v>
      </c>
      <c r="B332" s="218" t="s">
        <v>180</v>
      </c>
      <c r="C332" s="219"/>
      <c r="D332" s="175" t="s">
        <v>3</v>
      </c>
      <c r="E332" s="263">
        <f t="shared" si="7"/>
        <v>0</v>
      </c>
      <c r="F332" s="175"/>
      <c r="G332" s="175"/>
    </row>
    <row r="333" spans="1:7" ht="21" thickBot="1" x14ac:dyDescent="0.3">
      <c r="A333" s="234">
        <v>99</v>
      </c>
      <c r="B333" s="218" t="s">
        <v>181</v>
      </c>
      <c r="C333" s="219"/>
      <c r="D333" s="175" t="s">
        <v>3</v>
      </c>
      <c r="E333" s="264">
        <f t="shared" si="7"/>
        <v>0</v>
      </c>
      <c r="F333" s="175"/>
      <c r="G333" s="175"/>
    </row>
    <row r="334" spans="1:7" x14ac:dyDescent="0.25">
      <c r="A334" s="253"/>
      <c r="B334" s="273" t="s">
        <v>51</v>
      </c>
      <c r="C334" s="274">
        <f>+IF(C$24="SI",IF(COUNTA(C234:C333)-C$7=0,0,1),0)</f>
        <v>0</v>
      </c>
      <c r="D334" s="271"/>
      <c r="E334" s="255"/>
      <c r="F334" s="175"/>
      <c r="G334" s="175"/>
    </row>
    <row r="335" spans="1:7" ht="49.15" customHeight="1" thickBot="1" x14ac:dyDescent="0.3">
      <c r="A335" s="253"/>
      <c r="B335" s="175" t="s">
        <v>54</v>
      </c>
      <c r="C335" s="217" t="str">
        <f>+IF(C356=0,"COMPILATO CORRETTAMENTE","ALERT: Verifica che tu abbia inserito numero di VOLUMI corrispondente al NUMERO DI UNITA immobiliari relative")</f>
        <v>COMPILATO CORRETTAMENTE</v>
      </c>
      <c r="D335" s="241"/>
      <c r="E335" s="255"/>
      <c r="F335" s="175"/>
      <c r="G335" s="175"/>
    </row>
    <row r="336" spans="1:7" x14ac:dyDescent="0.25">
      <c r="A336" s="253">
        <v>0</v>
      </c>
      <c r="B336" s="218" t="s">
        <v>31</v>
      </c>
      <c r="C336" s="219"/>
      <c r="D336" s="175" t="s">
        <v>3</v>
      </c>
      <c r="E336" s="262">
        <f>+IF(C$24="SI",C336,0)</f>
        <v>0</v>
      </c>
      <c r="F336" s="175"/>
      <c r="G336" s="175"/>
    </row>
    <row r="337" spans="1:7" x14ac:dyDescent="0.25">
      <c r="A337" s="253">
        <v>1</v>
      </c>
      <c r="B337" s="218" t="s">
        <v>32</v>
      </c>
      <c r="C337" s="219"/>
      <c r="D337" s="175" t="s">
        <v>3</v>
      </c>
      <c r="E337" s="263">
        <f t="shared" ref="E337:E355" si="8">+IF(C$24="SI",C337,0)</f>
        <v>0</v>
      </c>
      <c r="F337" s="175"/>
      <c r="G337" s="175"/>
    </row>
    <row r="338" spans="1:7" x14ac:dyDescent="0.25">
      <c r="A338" s="253">
        <v>2</v>
      </c>
      <c r="B338" s="218" t="s">
        <v>33</v>
      </c>
      <c r="C338" s="219"/>
      <c r="D338" s="175" t="s">
        <v>3</v>
      </c>
      <c r="E338" s="263">
        <f t="shared" si="8"/>
        <v>0</v>
      </c>
      <c r="F338" s="175"/>
      <c r="G338" s="175"/>
    </row>
    <row r="339" spans="1:7" x14ac:dyDescent="0.25">
      <c r="A339" s="253">
        <v>3</v>
      </c>
      <c r="B339" s="218" t="s">
        <v>34</v>
      </c>
      <c r="C339" s="219"/>
      <c r="D339" s="175" t="s">
        <v>3</v>
      </c>
      <c r="E339" s="263">
        <f t="shared" si="8"/>
        <v>0</v>
      </c>
      <c r="F339" s="175"/>
      <c r="G339" s="175"/>
    </row>
    <row r="340" spans="1:7" x14ac:dyDescent="0.25">
      <c r="A340" s="253">
        <v>4</v>
      </c>
      <c r="B340" s="218" t="s">
        <v>35</v>
      </c>
      <c r="C340" s="219"/>
      <c r="D340" s="175" t="s">
        <v>3</v>
      </c>
      <c r="E340" s="263">
        <f t="shared" si="8"/>
        <v>0</v>
      </c>
      <c r="F340" s="175"/>
      <c r="G340" s="175"/>
    </row>
    <row r="341" spans="1:7" x14ac:dyDescent="0.25">
      <c r="A341" s="253">
        <v>5</v>
      </c>
      <c r="B341" s="218" t="s">
        <v>36</v>
      </c>
      <c r="C341" s="219"/>
      <c r="D341" s="175" t="s">
        <v>3</v>
      </c>
      <c r="E341" s="263">
        <f t="shared" si="8"/>
        <v>0</v>
      </c>
      <c r="F341" s="175"/>
      <c r="G341" s="175"/>
    </row>
    <row r="342" spans="1:7" x14ac:dyDescent="0.25">
      <c r="A342" s="253">
        <v>6</v>
      </c>
      <c r="B342" s="218" t="s">
        <v>37</v>
      </c>
      <c r="C342" s="219"/>
      <c r="D342" s="175" t="s">
        <v>3</v>
      </c>
      <c r="E342" s="263">
        <f t="shared" si="8"/>
        <v>0</v>
      </c>
      <c r="F342" s="175"/>
      <c r="G342" s="175"/>
    </row>
    <row r="343" spans="1:7" x14ac:dyDescent="0.25">
      <c r="A343" s="253">
        <v>7</v>
      </c>
      <c r="B343" s="218" t="s">
        <v>38</v>
      </c>
      <c r="C343" s="219"/>
      <c r="D343" s="175" t="s">
        <v>3</v>
      </c>
      <c r="E343" s="263">
        <f t="shared" si="8"/>
        <v>0</v>
      </c>
      <c r="F343" s="175"/>
      <c r="G343" s="175"/>
    </row>
    <row r="344" spans="1:7" x14ac:dyDescent="0.25">
      <c r="A344" s="253">
        <v>8</v>
      </c>
      <c r="B344" s="218" t="s">
        <v>39</v>
      </c>
      <c r="C344" s="219"/>
      <c r="D344" s="175" t="s">
        <v>3</v>
      </c>
      <c r="E344" s="263">
        <f t="shared" si="8"/>
        <v>0</v>
      </c>
      <c r="F344" s="175"/>
      <c r="G344" s="175"/>
    </row>
    <row r="345" spans="1:7" x14ac:dyDescent="0.25">
      <c r="A345" s="253">
        <v>9</v>
      </c>
      <c r="B345" s="218" t="s">
        <v>40</v>
      </c>
      <c r="C345" s="219"/>
      <c r="D345" s="175" t="s">
        <v>3</v>
      </c>
      <c r="E345" s="263">
        <f t="shared" si="8"/>
        <v>0</v>
      </c>
      <c r="F345" s="175"/>
      <c r="G345" s="175"/>
    </row>
    <row r="346" spans="1:7" x14ac:dyDescent="0.25">
      <c r="A346" s="253">
        <v>10</v>
      </c>
      <c r="B346" s="218" t="s">
        <v>41</v>
      </c>
      <c r="C346" s="219"/>
      <c r="D346" s="175" t="s">
        <v>3</v>
      </c>
      <c r="E346" s="263">
        <f t="shared" si="8"/>
        <v>0</v>
      </c>
      <c r="F346" s="175"/>
      <c r="G346" s="175"/>
    </row>
    <row r="347" spans="1:7" x14ac:dyDescent="0.25">
      <c r="A347" s="253">
        <v>11</v>
      </c>
      <c r="B347" s="218" t="s">
        <v>42</v>
      </c>
      <c r="C347" s="219"/>
      <c r="D347" s="175" t="s">
        <v>3</v>
      </c>
      <c r="E347" s="263">
        <f t="shared" si="8"/>
        <v>0</v>
      </c>
      <c r="F347" s="175"/>
      <c r="G347" s="175"/>
    </row>
    <row r="348" spans="1:7" x14ac:dyDescent="0.25">
      <c r="A348" s="253">
        <v>12</v>
      </c>
      <c r="B348" s="218" t="s">
        <v>43</v>
      </c>
      <c r="C348" s="219"/>
      <c r="D348" s="175" t="s">
        <v>3</v>
      </c>
      <c r="E348" s="263">
        <f t="shared" si="8"/>
        <v>0</v>
      </c>
      <c r="F348" s="175"/>
      <c r="G348" s="175"/>
    </row>
    <row r="349" spans="1:7" x14ac:dyDescent="0.25">
      <c r="A349" s="253">
        <v>13</v>
      </c>
      <c r="B349" s="218" t="s">
        <v>44</v>
      </c>
      <c r="C349" s="219"/>
      <c r="D349" s="175" t="s">
        <v>3</v>
      </c>
      <c r="E349" s="263">
        <f t="shared" si="8"/>
        <v>0</v>
      </c>
      <c r="F349" s="175"/>
      <c r="G349" s="175"/>
    </row>
    <row r="350" spans="1:7" x14ac:dyDescent="0.25">
      <c r="A350" s="253">
        <v>14</v>
      </c>
      <c r="B350" s="218" t="s">
        <v>45</v>
      </c>
      <c r="C350" s="219"/>
      <c r="D350" s="175" t="s">
        <v>3</v>
      </c>
      <c r="E350" s="263">
        <f t="shared" si="8"/>
        <v>0</v>
      </c>
      <c r="F350" s="175"/>
      <c r="G350" s="175"/>
    </row>
    <row r="351" spans="1:7" x14ac:dyDescent="0.25">
      <c r="A351" s="253">
        <v>15</v>
      </c>
      <c r="B351" s="218" t="s">
        <v>46</v>
      </c>
      <c r="C351" s="219"/>
      <c r="D351" s="175" t="s">
        <v>3</v>
      </c>
      <c r="E351" s="263">
        <f t="shared" si="8"/>
        <v>0</v>
      </c>
      <c r="F351" s="175"/>
      <c r="G351" s="175"/>
    </row>
    <row r="352" spans="1:7" x14ac:dyDescent="0.25">
      <c r="A352" s="253">
        <v>16</v>
      </c>
      <c r="B352" s="218" t="s">
        <v>47</v>
      </c>
      <c r="C352" s="219"/>
      <c r="D352" s="175" t="s">
        <v>3</v>
      </c>
      <c r="E352" s="263">
        <f t="shared" si="8"/>
        <v>0</v>
      </c>
      <c r="F352" s="175"/>
      <c r="G352" s="175"/>
    </row>
    <row r="353" spans="1:7" x14ac:dyDescent="0.25">
      <c r="A353" s="253">
        <v>17</v>
      </c>
      <c r="B353" s="218" t="s">
        <v>48</v>
      </c>
      <c r="C353" s="219"/>
      <c r="D353" s="175" t="s">
        <v>3</v>
      </c>
      <c r="E353" s="263">
        <f t="shared" si="8"/>
        <v>0</v>
      </c>
      <c r="F353" s="175"/>
      <c r="G353" s="175"/>
    </row>
    <row r="354" spans="1:7" x14ac:dyDescent="0.25">
      <c r="A354" s="253">
        <v>18</v>
      </c>
      <c r="B354" s="218" t="s">
        <v>49</v>
      </c>
      <c r="C354" s="219"/>
      <c r="D354" s="175" t="s">
        <v>3</v>
      </c>
      <c r="E354" s="263">
        <f t="shared" si="8"/>
        <v>0</v>
      </c>
      <c r="F354" s="175"/>
      <c r="G354" s="175"/>
    </row>
    <row r="355" spans="1:7" ht="21" thickBot="1" x14ac:dyDescent="0.3">
      <c r="A355" s="253">
        <v>19</v>
      </c>
      <c r="B355" s="218" t="s">
        <v>50</v>
      </c>
      <c r="C355" s="219"/>
      <c r="D355" s="175" t="s">
        <v>3</v>
      </c>
      <c r="E355" s="264">
        <f t="shared" si="8"/>
        <v>0</v>
      </c>
      <c r="F355" s="175"/>
      <c r="G355" s="175"/>
    </row>
    <row r="356" spans="1:7" x14ac:dyDescent="0.25">
      <c r="A356" s="253"/>
      <c r="B356" s="273" t="s">
        <v>51</v>
      </c>
      <c r="C356" s="274">
        <f>+IF(C$24="SI",IF(COUNTA(C336:C355)-C$8=0,0,1),0)</f>
        <v>0</v>
      </c>
      <c r="D356" s="271"/>
      <c r="E356" s="255"/>
      <c r="F356" s="175"/>
      <c r="G356" s="175"/>
    </row>
    <row r="357" spans="1:7" ht="66.599999999999994" customHeight="1" thickBot="1" x14ac:dyDescent="0.3">
      <c r="A357" s="253"/>
      <c r="B357" s="175" t="s">
        <v>55</v>
      </c>
      <c r="C357" s="217" t="str">
        <f>+IF(C378=0,"COMPILATO CORRETTAMENTE","ALERT: Verifica che tu abbia inserito numero di VOLUMI corrispondente al NUMERO DI UNITA immobiliari relative")</f>
        <v>COMPILATO CORRETTAMENTE</v>
      </c>
      <c r="D357" s="241"/>
      <c r="E357" s="255"/>
      <c r="F357" s="175"/>
      <c r="G357" s="175"/>
    </row>
    <row r="358" spans="1:7" x14ac:dyDescent="0.25">
      <c r="A358" s="253">
        <v>0</v>
      </c>
      <c r="B358" s="218" t="s">
        <v>31</v>
      </c>
      <c r="C358" s="219"/>
      <c r="D358" s="175" t="s">
        <v>3</v>
      </c>
      <c r="E358" s="262">
        <f>+IF(C$24="SI",C358,0)</f>
        <v>0</v>
      </c>
      <c r="F358" s="175"/>
      <c r="G358" s="175"/>
    </row>
    <row r="359" spans="1:7" x14ac:dyDescent="0.25">
      <c r="A359" s="253">
        <v>1</v>
      </c>
      <c r="B359" s="218" t="s">
        <v>32</v>
      </c>
      <c r="C359" s="219"/>
      <c r="D359" s="175" t="s">
        <v>3</v>
      </c>
      <c r="E359" s="263">
        <f t="shared" ref="E359:E377" si="9">+IF(C$24="SI",C359,0)</f>
        <v>0</v>
      </c>
      <c r="F359" s="175"/>
      <c r="G359" s="175"/>
    </row>
    <row r="360" spans="1:7" x14ac:dyDescent="0.25">
      <c r="A360" s="253">
        <v>2</v>
      </c>
      <c r="B360" s="218" t="s">
        <v>33</v>
      </c>
      <c r="C360" s="219"/>
      <c r="D360" s="175" t="s">
        <v>3</v>
      </c>
      <c r="E360" s="263">
        <f t="shared" si="9"/>
        <v>0</v>
      </c>
      <c r="F360" s="175"/>
      <c r="G360" s="175"/>
    </row>
    <row r="361" spans="1:7" x14ac:dyDescent="0.25">
      <c r="A361" s="253">
        <v>3</v>
      </c>
      <c r="B361" s="218" t="s">
        <v>34</v>
      </c>
      <c r="C361" s="219"/>
      <c r="D361" s="175" t="s">
        <v>3</v>
      </c>
      <c r="E361" s="263">
        <f t="shared" si="9"/>
        <v>0</v>
      </c>
      <c r="F361" s="175"/>
      <c r="G361" s="175"/>
    </row>
    <row r="362" spans="1:7" x14ac:dyDescent="0.25">
      <c r="A362" s="253">
        <v>4</v>
      </c>
      <c r="B362" s="218" t="s">
        <v>35</v>
      </c>
      <c r="C362" s="219"/>
      <c r="D362" s="175" t="s">
        <v>3</v>
      </c>
      <c r="E362" s="263">
        <f t="shared" si="9"/>
        <v>0</v>
      </c>
      <c r="F362" s="175"/>
      <c r="G362" s="175"/>
    </row>
    <row r="363" spans="1:7" x14ac:dyDescent="0.25">
      <c r="A363" s="253">
        <v>5</v>
      </c>
      <c r="B363" s="218" t="s">
        <v>36</v>
      </c>
      <c r="C363" s="219"/>
      <c r="D363" s="175" t="s">
        <v>3</v>
      </c>
      <c r="E363" s="263">
        <f t="shared" si="9"/>
        <v>0</v>
      </c>
      <c r="F363" s="175"/>
      <c r="G363" s="175"/>
    </row>
    <row r="364" spans="1:7" x14ac:dyDescent="0.25">
      <c r="A364" s="253">
        <v>6</v>
      </c>
      <c r="B364" s="218" t="s">
        <v>37</v>
      </c>
      <c r="C364" s="219"/>
      <c r="D364" s="175" t="s">
        <v>3</v>
      </c>
      <c r="E364" s="263">
        <f t="shared" si="9"/>
        <v>0</v>
      </c>
      <c r="F364" s="175"/>
      <c r="G364" s="175"/>
    </row>
    <row r="365" spans="1:7" x14ac:dyDescent="0.25">
      <c r="A365" s="253">
        <v>7</v>
      </c>
      <c r="B365" s="218" t="s">
        <v>38</v>
      </c>
      <c r="C365" s="219"/>
      <c r="D365" s="175" t="s">
        <v>3</v>
      </c>
      <c r="E365" s="263">
        <f t="shared" si="9"/>
        <v>0</v>
      </c>
      <c r="F365" s="175"/>
      <c r="G365" s="175"/>
    </row>
    <row r="366" spans="1:7" x14ac:dyDescent="0.25">
      <c r="A366" s="253">
        <v>8</v>
      </c>
      <c r="B366" s="218" t="s">
        <v>39</v>
      </c>
      <c r="C366" s="219"/>
      <c r="D366" s="175" t="s">
        <v>3</v>
      </c>
      <c r="E366" s="263">
        <f t="shared" si="9"/>
        <v>0</v>
      </c>
      <c r="F366" s="175"/>
      <c r="G366" s="175"/>
    </row>
    <row r="367" spans="1:7" x14ac:dyDescent="0.25">
      <c r="A367" s="253">
        <v>9</v>
      </c>
      <c r="B367" s="218" t="s">
        <v>40</v>
      </c>
      <c r="C367" s="219"/>
      <c r="D367" s="175" t="s">
        <v>3</v>
      </c>
      <c r="E367" s="263">
        <f t="shared" si="9"/>
        <v>0</v>
      </c>
      <c r="F367" s="175"/>
      <c r="G367" s="175"/>
    </row>
    <row r="368" spans="1:7" x14ac:dyDescent="0.25">
      <c r="A368" s="253">
        <v>10</v>
      </c>
      <c r="B368" s="218" t="s">
        <v>41</v>
      </c>
      <c r="C368" s="219"/>
      <c r="D368" s="175" t="s">
        <v>3</v>
      </c>
      <c r="E368" s="263">
        <f t="shared" si="9"/>
        <v>0</v>
      </c>
      <c r="F368" s="175"/>
      <c r="G368" s="175"/>
    </row>
    <row r="369" spans="1:7" x14ac:dyDescent="0.25">
      <c r="A369" s="253">
        <v>11</v>
      </c>
      <c r="B369" s="218" t="s">
        <v>42</v>
      </c>
      <c r="C369" s="219"/>
      <c r="D369" s="175" t="s">
        <v>3</v>
      </c>
      <c r="E369" s="263">
        <f t="shared" si="9"/>
        <v>0</v>
      </c>
      <c r="F369" s="175"/>
      <c r="G369" s="175"/>
    </row>
    <row r="370" spans="1:7" x14ac:dyDescent="0.25">
      <c r="A370" s="253">
        <v>12</v>
      </c>
      <c r="B370" s="218" t="s">
        <v>43</v>
      </c>
      <c r="C370" s="219"/>
      <c r="D370" s="175" t="s">
        <v>3</v>
      </c>
      <c r="E370" s="263">
        <f t="shared" si="9"/>
        <v>0</v>
      </c>
      <c r="F370" s="175"/>
      <c r="G370" s="175"/>
    </row>
    <row r="371" spans="1:7" x14ac:dyDescent="0.25">
      <c r="A371" s="253">
        <v>13</v>
      </c>
      <c r="B371" s="218" t="s">
        <v>44</v>
      </c>
      <c r="C371" s="219"/>
      <c r="D371" s="175" t="s">
        <v>3</v>
      </c>
      <c r="E371" s="263">
        <f t="shared" si="9"/>
        <v>0</v>
      </c>
      <c r="F371" s="175"/>
      <c r="G371" s="175"/>
    </row>
    <row r="372" spans="1:7" x14ac:dyDescent="0.25">
      <c r="A372" s="253">
        <v>14</v>
      </c>
      <c r="B372" s="218" t="s">
        <v>45</v>
      </c>
      <c r="C372" s="219"/>
      <c r="D372" s="175" t="s">
        <v>3</v>
      </c>
      <c r="E372" s="263">
        <f t="shared" si="9"/>
        <v>0</v>
      </c>
      <c r="F372" s="175"/>
      <c r="G372" s="175"/>
    </row>
    <row r="373" spans="1:7" x14ac:dyDescent="0.25">
      <c r="A373" s="253">
        <v>15</v>
      </c>
      <c r="B373" s="218" t="s">
        <v>46</v>
      </c>
      <c r="C373" s="219"/>
      <c r="D373" s="175" t="s">
        <v>3</v>
      </c>
      <c r="E373" s="263">
        <f t="shared" si="9"/>
        <v>0</v>
      </c>
      <c r="F373" s="175"/>
      <c r="G373" s="175"/>
    </row>
    <row r="374" spans="1:7" x14ac:dyDescent="0.25">
      <c r="A374" s="253">
        <v>16</v>
      </c>
      <c r="B374" s="218" t="s">
        <v>47</v>
      </c>
      <c r="C374" s="219"/>
      <c r="D374" s="175" t="s">
        <v>3</v>
      </c>
      <c r="E374" s="263">
        <f t="shared" si="9"/>
        <v>0</v>
      </c>
      <c r="F374" s="175"/>
      <c r="G374" s="175"/>
    </row>
    <row r="375" spans="1:7" x14ac:dyDescent="0.25">
      <c r="A375" s="253">
        <v>17</v>
      </c>
      <c r="B375" s="218" t="s">
        <v>48</v>
      </c>
      <c r="C375" s="219"/>
      <c r="D375" s="175" t="s">
        <v>3</v>
      </c>
      <c r="E375" s="263">
        <f t="shared" si="9"/>
        <v>0</v>
      </c>
      <c r="F375" s="175"/>
      <c r="G375" s="175"/>
    </row>
    <row r="376" spans="1:7" x14ac:dyDescent="0.25">
      <c r="A376" s="253">
        <v>18</v>
      </c>
      <c r="B376" s="218" t="s">
        <v>49</v>
      </c>
      <c r="C376" s="219"/>
      <c r="D376" s="175" t="s">
        <v>3</v>
      </c>
      <c r="E376" s="263">
        <f t="shared" si="9"/>
        <v>0</v>
      </c>
      <c r="F376" s="175"/>
      <c r="G376" s="175"/>
    </row>
    <row r="377" spans="1:7" ht="21" thickBot="1" x14ac:dyDescent="0.3">
      <c r="A377" s="253">
        <v>19</v>
      </c>
      <c r="B377" s="218" t="s">
        <v>50</v>
      </c>
      <c r="C377" s="219"/>
      <c r="D377" s="175" t="s">
        <v>3</v>
      </c>
      <c r="E377" s="264">
        <f t="shared" si="9"/>
        <v>0</v>
      </c>
      <c r="F377" s="175"/>
      <c r="G377" s="175"/>
    </row>
    <row r="378" spans="1:7" x14ac:dyDescent="0.25">
      <c r="A378" s="253"/>
      <c r="B378" s="273" t="s">
        <v>51</v>
      </c>
      <c r="C378" s="274">
        <f>+IF(C$24="SI",IF(COUNTA(C358:C377)-C$9=0,0,1),0)</f>
        <v>0</v>
      </c>
      <c r="D378" s="271"/>
      <c r="E378" s="255"/>
      <c r="F378" s="175"/>
      <c r="G378" s="175"/>
    </row>
    <row r="379" spans="1:7" ht="49.9" customHeight="1" thickBot="1" x14ac:dyDescent="0.3">
      <c r="A379" s="253"/>
      <c r="B379" s="175" t="s">
        <v>56</v>
      </c>
      <c r="C379" s="217" t="str">
        <f>+IF(C400=0,"COMPILATO CORRETTAMENTE","ALERT: Verifica che tu abbia inserito numero di VOLUMI corrispondente al NUMERO DI UNITA immobiliari relative")</f>
        <v>COMPILATO CORRETTAMENTE</v>
      </c>
      <c r="D379" s="241"/>
      <c r="E379" s="255"/>
      <c r="F379" s="175"/>
      <c r="G379" s="175"/>
    </row>
    <row r="380" spans="1:7" x14ac:dyDescent="0.25">
      <c r="A380" s="253">
        <v>0</v>
      </c>
      <c r="B380" s="218" t="s">
        <v>31</v>
      </c>
      <c r="C380" s="219"/>
      <c r="D380" s="175" t="s">
        <v>3</v>
      </c>
      <c r="E380" s="262">
        <f t="shared" ref="E380:E399" si="10">+IF(C$24="SI",C380,0)</f>
        <v>0</v>
      </c>
      <c r="F380" s="175"/>
      <c r="G380" s="175"/>
    </row>
    <row r="381" spans="1:7" x14ac:dyDescent="0.25">
      <c r="A381" s="253">
        <v>1</v>
      </c>
      <c r="B381" s="218" t="s">
        <v>32</v>
      </c>
      <c r="C381" s="219"/>
      <c r="D381" s="175" t="s">
        <v>3</v>
      </c>
      <c r="E381" s="263">
        <f t="shared" si="10"/>
        <v>0</v>
      </c>
      <c r="F381" s="175"/>
      <c r="G381" s="175"/>
    </row>
    <row r="382" spans="1:7" x14ac:dyDescent="0.25">
      <c r="A382" s="253">
        <v>2</v>
      </c>
      <c r="B382" s="218" t="s">
        <v>33</v>
      </c>
      <c r="C382" s="219"/>
      <c r="D382" s="175" t="s">
        <v>3</v>
      </c>
      <c r="E382" s="263">
        <f t="shared" si="10"/>
        <v>0</v>
      </c>
      <c r="F382" s="175"/>
      <c r="G382" s="175"/>
    </row>
    <row r="383" spans="1:7" x14ac:dyDescent="0.25">
      <c r="A383" s="253">
        <v>3</v>
      </c>
      <c r="B383" s="218" t="s">
        <v>34</v>
      </c>
      <c r="C383" s="219"/>
      <c r="D383" s="175" t="s">
        <v>3</v>
      </c>
      <c r="E383" s="263">
        <f t="shared" si="10"/>
        <v>0</v>
      </c>
      <c r="F383" s="175"/>
      <c r="G383" s="175"/>
    </row>
    <row r="384" spans="1:7" x14ac:dyDescent="0.25">
      <c r="A384" s="253">
        <v>4</v>
      </c>
      <c r="B384" s="218" t="s">
        <v>35</v>
      </c>
      <c r="C384" s="219"/>
      <c r="D384" s="175" t="s">
        <v>3</v>
      </c>
      <c r="E384" s="263">
        <f t="shared" si="10"/>
        <v>0</v>
      </c>
      <c r="F384" s="175"/>
      <c r="G384" s="175"/>
    </row>
    <row r="385" spans="1:7" x14ac:dyDescent="0.25">
      <c r="A385" s="253">
        <v>5</v>
      </c>
      <c r="B385" s="218" t="s">
        <v>36</v>
      </c>
      <c r="C385" s="219"/>
      <c r="D385" s="175" t="s">
        <v>3</v>
      </c>
      <c r="E385" s="263">
        <f t="shared" si="10"/>
        <v>0</v>
      </c>
      <c r="F385" s="175"/>
      <c r="G385" s="175"/>
    </row>
    <row r="386" spans="1:7" x14ac:dyDescent="0.25">
      <c r="A386" s="253">
        <v>6</v>
      </c>
      <c r="B386" s="218" t="s">
        <v>37</v>
      </c>
      <c r="C386" s="219"/>
      <c r="D386" s="175" t="s">
        <v>3</v>
      </c>
      <c r="E386" s="263">
        <f t="shared" si="10"/>
        <v>0</v>
      </c>
      <c r="F386" s="175"/>
      <c r="G386" s="175"/>
    </row>
    <row r="387" spans="1:7" x14ac:dyDescent="0.25">
      <c r="A387" s="253">
        <v>7</v>
      </c>
      <c r="B387" s="218" t="s">
        <v>38</v>
      </c>
      <c r="C387" s="219"/>
      <c r="D387" s="175" t="s">
        <v>3</v>
      </c>
      <c r="E387" s="263">
        <f t="shared" si="10"/>
        <v>0</v>
      </c>
      <c r="F387" s="175"/>
      <c r="G387" s="175"/>
    </row>
    <row r="388" spans="1:7" x14ac:dyDescent="0.25">
      <c r="A388" s="253">
        <v>8</v>
      </c>
      <c r="B388" s="218" t="s">
        <v>39</v>
      </c>
      <c r="C388" s="219"/>
      <c r="D388" s="175" t="s">
        <v>3</v>
      </c>
      <c r="E388" s="263">
        <f t="shared" si="10"/>
        <v>0</v>
      </c>
      <c r="F388" s="175"/>
      <c r="G388" s="175"/>
    </row>
    <row r="389" spans="1:7" x14ac:dyDescent="0.25">
      <c r="A389" s="253">
        <v>9</v>
      </c>
      <c r="B389" s="218" t="s">
        <v>40</v>
      </c>
      <c r="C389" s="219"/>
      <c r="D389" s="175" t="s">
        <v>3</v>
      </c>
      <c r="E389" s="263">
        <f t="shared" si="10"/>
        <v>0</v>
      </c>
      <c r="F389" s="175"/>
      <c r="G389" s="175"/>
    </row>
    <row r="390" spans="1:7" x14ac:dyDescent="0.25">
      <c r="A390" s="253">
        <v>10</v>
      </c>
      <c r="B390" s="218" t="s">
        <v>41</v>
      </c>
      <c r="C390" s="219"/>
      <c r="D390" s="175" t="s">
        <v>3</v>
      </c>
      <c r="E390" s="263">
        <f t="shared" si="10"/>
        <v>0</v>
      </c>
      <c r="F390" s="175"/>
      <c r="G390" s="175"/>
    </row>
    <row r="391" spans="1:7" x14ac:dyDescent="0.25">
      <c r="A391" s="253">
        <v>11</v>
      </c>
      <c r="B391" s="218" t="s">
        <v>42</v>
      </c>
      <c r="C391" s="219"/>
      <c r="D391" s="175" t="s">
        <v>3</v>
      </c>
      <c r="E391" s="263">
        <f t="shared" si="10"/>
        <v>0</v>
      </c>
      <c r="F391" s="175"/>
      <c r="G391" s="175"/>
    </row>
    <row r="392" spans="1:7" x14ac:dyDescent="0.25">
      <c r="A392" s="253">
        <v>12</v>
      </c>
      <c r="B392" s="218" t="s">
        <v>43</v>
      </c>
      <c r="C392" s="219"/>
      <c r="D392" s="175" t="s">
        <v>3</v>
      </c>
      <c r="E392" s="263">
        <f t="shared" si="10"/>
        <v>0</v>
      </c>
      <c r="F392" s="175"/>
      <c r="G392" s="175"/>
    </row>
    <row r="393" spans="1:7" x14ac:dyDescent="0.25">
      <c r="A393" s="253">
        <v>13</v>
      </c>
      <c r="B393" s="218" t="s">
        <v>44</v>
      </c>
      <c r="C393" s="219"/>
      <c r="D393" s="175" t="s">
        <v>3</v>
      </c>
      <c r="E393" s="263">
        <f t="shared" si="10"/>
        <v>0</v>
      </c>
      <c r="F393" s="175"/>
      <c r="G393" s="175"/>
    </row>
    <row r="394" spans="1:7" x14ac:dyDescent="0.25">
      <c r="A394" s="253">
        <v>14</v>
      </c>
      <c r="B394" s="218" t="s">
        <v>45</v>
      </c>
      <c r="C394" s="219"/>
      <c r="D394" s="175" t="s">
        <v>3</v>
      </c>
      <c r="E394" s="263">
        <f t="shared" si="10"/>
        <v>0</v>
      </c>
      <c r="F394" s="175"/>
      <c r="G394" s="175"/>
    </row>
    <row r="395" spans="1:7" x14ac:dyDescent="0.25">
      <c r="A395" s="253">
        <v>15</v>
      </c>
      <c r="B395" s="218" t="s">
        <v>46</v>
      </c>
      <c r="C395" s="219"/>
      <c r="D395" s="175" t="s">
        <v>3</v>
      </c>
      <c r="E395" s="263">
        <f t="shared" si="10"/>
        <v>0</v>
      </c>
      <c r="F395" s="175"/>
      <c r="G395" s="175"/>
    </row>
    <row r="396" spans="1:7" x14ac:dyDescent="0.25">
      <c r="A396" s="253">
        <v>16</v>
      </c>
      <c r="B396" s="218" t="s">
        <v>47</v>
      </c>
      <c r="C396" s="219"/>
      <c r="D396" s="175" t="s">
        <v>3</v>
      </c>
      <c r="E396" s="263">
        <f t="shared" si="10"/>
        <v>0</v>
      </c>
      <c r="F396" s="175"/>
      <c r="G396" s="175"/>
    </row>
    <row r="397" spans="1:7" x14ac:dyDescent="0.25">
      <c r="A397" s="253">
        <v>17</v>
      </c>
      <c r="B397" s="218" t="s">
        <v>48</v>
      </c>
      <c r="C397" s="219"/>
      <c r="D397" s="175" t="s">
        <v>3</v>
      </c>
      <c r="E397" s="263">
        <f t="shared" si="10"/>
        <v>0</v>
      </c>
      <c r="F397" s="175"/>
      <c r="G397" s="175"/>
    </row>
    <row r="398" spans="1:7" x14ac:dyDescent="0.25">
      <c r="A398" s="253">
        <v>18</v>
      </c>
      <c r="B398" s="218" t="s">
        <v>49</v>
      </c>
      <c r="C398" s="219"/>
      <c r="D398" s="175" t="s">
        <v>3</v>
      </c>
      <c r="E398" s="263">
        <f t="shared" si="10"/>
        <v>0</v>
      </c>
      <c r="F398" s="175"/>
      <c r="G398" s="175"/>
    </row>
    <row r="399" spans="1:7" x14ac:dyDescent="0.25">
      <c r="A399" s="253">
        <v>19</v>
      </c>
      <c r="B399" s="218" t="s">
        <v>50</v>
      </c>
      <c r="C399" s="219"/>
      <c r="D399" s="175" t="s">
        <v>3</v>
      </c>
      <c r="E399" s="265">
        <f t="shared" si="10"/>
        <v>0</v>
      </c>
      <c r="F399" s="175"/>
      <c r="G399" s="175"/>
    </row>
    <row r="400" spans="1:7" x14ac:dyDescent="0.25">
      <c r="A400" s="253"/>
      <c r="B400" s="273" t="s">
        <v>51</v>
      </c>
      <c r="C400" s="274">
        <f>+IF(C$24="SI",IF(COUNTA(C380:C399)-C$10=0,0,1),0)</f>
        <v>0</v>
      </c>
      <c r="D400" s="271"/>
      <c r="E400" s="276"/>
      <c r="F400" s="175"/>
      <c r="G400" s="175"/>
    </row>
    <row r="401" spans="1:7" x14ac:dyDescent="0.25">
      <c r="A401" s="253"/>
      <c r="B401" s="175"/>
      <c r="C401" s="278"/>
      <c r="D401" s="175"/>
      <c r="E401" s="255"/>
      <c r="F401" s="175"/>
      <c r="G401" s="175"/>
    </row>
    <row r="402" spans="1:7" ht="58.9" customHeight="1" thickBot="1" x14ac:dyDescent="0.3">
      <c r="A402" s="253"/>
      <c r="B402" s="279" t="str">
        <f>+B11</f>
        <v>USO DOMESTICO NON RESIDENTE</v>
      </c>
      <c r="C402" s="217" t="str">
        <f>+IF(C423=0,"COMPILATO CORRETTAMENTE","ALERT: Verifica che tu abbia inserito numero di VOLUMI corrispondente al NUMERO DI UNITA immobiliari relative")</f>
        <v>COMPILATO CORRETTAMENTE</v>
      </c>
      <c r="D402" s="175"/>
      <c r="E402" s="255"/>
      <c r="F402" s="175"/>
      <c r="G402" s="175"/>
    </row>
    <row r="403" spans="1:7" x14ac:dyDescent="0.25">
      <c r="A403" s="253">
        <v>0</v>
      </c>
      <c r="B403" s="218" t="s">
        <v>31</v>
      </c>
      <c r="C403" s="219"/>
      <c r="D403" s="175" t="s">
        <v>3</v>
      </c>
      <c r="E403" s="262">
        <f>++IF(C$24="SI",C403,$E$11)</f>
        <v>0</v>
      </c>
      <c r="F403" s="175"/>
      <c r="G403" s="175"/>
    </row>
    <row r="404" spans="1:7" x14ac:dyDescent="0.25">
      <c r="A404" s="253">
        <v>1</v>
      </c>
      <c r="B404" s="218" t="s">
        <v>32</v>
      </c>
      <c r="C404" s="219"/>
      <c r="D404" s="175" t="s">
        <v>3</v>
      </c>
      <c r="E404" s="263">
        <f>+IF(C$24="SI",C404,0)</f>
        <v>0</v>
      </c>
      <c r="F404" s="175"/>
      <c r="G404" s="175"/>
    </row>
    <row r="405" spans="1:7" x14ac:dyDescent="0.25">
      <c r="A405" s="253">
        <v>2</v>
      </c>
      <c r="B405" s="218" t="s">
        <v>33</v>
      </c>
      <c r="C405" s="219"/>
      <c r="D405" s="175" t="s">
        <v>3</v>
      </c>
      <c r="E405" s="263">
        <f>+IF(C$24="SI",C405,0)</f>
        <v>0</v>
      </c>
      <c r="F405" s="175"/>
      <c r="G405" s="175"/>
    </row>
    <row r="406" spans="1:7" x14ac:dyDescent="0.25">
      <c r="A406" s="253">
        <v>3</v>
      </c>
      <c r="B406" s="218" t="s">
        <v>34</v>
      </c>
      <c r="C406" s="219"/>
      <c r="D406" s="175" t="s">
        <v>3</v>
      </c>
      <c r="E406" s="263">
        <f>+IF(C$24="SI",C406,0)</f>
        <v>0</v>
      </c>
      <c r="F406" s="175"/>
      <c r="G406" s="175"/>
    </row>
    <row r="407" spans="1:7" x14ac:dyDescent="0.25">
      <c r="A407" s="253">
        <v>4</v>
      </c>
      <c r="B407" s="218" t="s">
        <v>35</v>
      </c>
      <c r="C407" s="219"/>
      <c r="D407" s="175" t="s">
        <v>3</v>
      </c>
      <c r="E407" s="263">
        <f t="shared" ref="E407:E422" si="11">+IF(C$24="SI",C407,0)</f>
        <v>0</v>
      </c>
      <c r="F407" s="175"/>
      <c r="G407" s="175"/>
    </row>
    <row r="408" spans="1:7" x14ac:dyDescent="0.25">
      <c r="A408" s="253">
        <v>5</v>
      </c>
      <c r="B408" s="218" t="s">
        <v>36</v>
      </c>
      <c r="C408" s="219"/>
      <c r="D408" s="175" t="s">
        <v>3</v>
      </c>
      <c r="E408" s="263">
        <f t="shared" si="11"/>
        <v>0</v>
      </c>
      <c r="F408" s="175"/>
      <c r="G408" s="175"/>
    </row>
    <row r="409" spans="1:7" x14ac:dyDescent="0.25">
      <c r="A409" s="253">
        <v>6</v>
      </c>
      <c r="B409" s="218" t="s">
        <v>37</v>
      </c>
      <c r="C409" s="219"/>
      <c r="D409" s="175" t="s">
        <v>3</v>
      </c>
      <c r="E409" s="263">
        <f t="shared" si="11"/>
        <v>0</v>
      </c>
      <c r="F409" s="175"/>
      <c r="G409" s="175"/>
    </row>
    <row r="410" spans="1:7" x14ac:dyDescent="0.25">
      <c r="A410" s="253">
        <v>7</v>
      </c>
      <c r="B410" s="218" t="s">
        <v>38</v>
      </c>
      <c r="C410" s="219"/>
      <c r="D410" s="175" t="s">
        <v>3</v>
      </c>
      <c r="E410" s="263">
        <f t="shared" si="11"/>
        <v>0</v>
      </c>
      <c r="F410" s="175"/>
      <c r="G410" s="175"/>
    </row>
    <row r="411" spans="1:7" x14ac:dyDescent="0.25">
      <c r="A411" s="253">
        <v>8</v>
      </c>
      <c r="B411" s="218" t="s">
        <v>39</v>
      </c>
      <c r="C411" s="219"/>
      <c r="D411" s="175" t="s">
        <v>3</v>
      </c>
      <c r="E411" s="263">
        <f t="shared" si="11"/>
        <v>0</v>
      </c>
      <c r="F411" s="175"/>
      <c r="G411" s="175"/>
    </row>
    <row r="412" spans="1:7" x14ac:dyDescent="0.25">
      <c r="A412" s="253">
        <v>9</v>
      </c>
      <c r="B412" s="218" t="s">
        <v>40</v>
      </c>
      <c r="C412" s="219"/>
      <c r="D412" s="175" t="s">
        <v>3</v>
      </c>
      <c r="E412" s="263">
        <f t="shared" si="11"/>
        <v>0</v>
      </c>
      <c r="F412" s="175"/>
      <c r="G412" s="175"/>
    </row>
    <row r="413" spans="1:7" x14ac:dyDescent="0.25">
      <c r="A413" s="253">
        <v>10</v>
      </c>
      <c r="B413" s="218" t="s">
        <v>41</v>
      </c>
      <c r="C413" s="219"/>
      <c r="D413" s="175" t="s">
        <v>3</v>
      </c>
      <c r="E413" s="263">
        <f t="shared" si="11"/>
        <v>0</v>
      </c>
      <c r="F413" s="175"/>
      <c r="G413" s="175"/>
    </row>
    <row r="414" spans="1:7" x14ac:dyDescent="0.25">
      <c r="A414" s="253">
        <v>11</v>
      </c>
      <c r="B414" s="218" t="s">
        <v>42</v>
      </c>
      <c r="C414" s="219"/>
      <c r="D414" s="175" t="s">
        <v>3</v>
      </c>
      <c r="E414" s="263">
        <f t="shared" si="11"/>
        <v>0</v>
      </c>
      <c r="F414" s="175"/>
      <c r="G414" s="175"/>
    </row>
    <row r="415" spans="1:7" x14ac:dyDescent="0.25">
      <c r="A415" s="253">
        <v>12</v>
      </c>
      <c r="B415" s="218" t="s">
        <v>43</v>
      </c>
      <c r="C415" s="219"/>
      <c r="D415" s="175" t="s">
        <v>3</v>
      </c>
      <c r="E415" s="263">
        <f t="shared" si="11"/>
        <v>0</v>
      </c>
      <c r="F415" s="175"/>
      <c r="G415" s="175"/>
    </row>
    <row r="416" spans="1:7" x14ac:dyDescent="0.25">
      <c r="A416" s="253">
        <v>13</v>
      </c>
      <c r="B416" s="218" t="s">
        <v>44</v>
      </c>
      <c r="C416" s="219"/>
      <c r="D416" s="175" t="s">
        <v>3</v>
      </c>
      <c r="E416" s="263">
        <f t="shared" si="11"/>
        <v>0</v>
      </c>
      <c r="F416" s="175"/>
      <c r="G416" s="175"/>
    </row>
    <row r="417" spans="1:7" x14ac:dyDescent="0.25">
      <c r="A417" s="253">
        <v>14</v>
      </c>
      <c r="B417" s="218" t="s">
        <v>45</v>
      </c>
      <c r="C417" s="219"/>
      <c r="D417" s="175" t="s">
        <v>3</v>
      </c>
      <c r="E417" s="263">
        <f t="shared" si="11"/>
        <v>0</v>
      </c>
      <c r="F417" s="175"/>
      <c r="G417" s="175"/>
    </row>
    <row r="418" spans="1:7" x14ac:dyDescent="0.25">
      <c r="A418" s="253">
        <v>15</v>
      </c>
      <c r="B418" s="218" t="s">
        <v>46</v>
      </c>
      <c r="C418" s="219"/>
      <c r="D418" s="175" t="s">
        <v>3</v>
      </c>
      <c r="E418" s="263">
        <f t="shared" si="11"/>
        <v>0</v>
      </c>
      <c r="F418" s="175"/>
      <c r="G418" s="175"/>
    </row>
    <row r="419" spans="1:7" x14ac:dyDescent="0.25">
      <c r="A419" s="253">
        <v>16</v>
      </c>
      <c r="B419" s="218" t="s">
        <v>47</v>
      </c>
      <c r="C419" s="219"/>
      <c r="D419" s="175" t="s">
        <v>3</v>
      </c>
      <c r="E419" s="263">
        <f t="shared" si="11"/>
        <v>0</v>
      </c>
      <c r="F419" s="175"/>
      <c r="G419" s="175"/>
    </row>
    <row r="420" spans="1:7" x14ac:dyDescent="0.25">
      <c r="A420" s="253">
        <v>17</v>
      </c>
      <c r="B420" s="218" t="s">
        <v>48</v>
      </c>
      <c r="C420" s="219"/>
      <c r="D420" s="175" t="s">
        <v>3</v>
      </c>
      <c r="E420" s="263">
        <f t="shared" si="11"/>
        <v>0</v>
      </c>
      <c r="F420" s="175"/>
      <c r="G420" s="175"/>
    </row>
    <row r="421" spans="1:7" x14ac:dyDescent="0.25">
      <c r="A421" s="253">
        <v>18</v>
      </c>
      <c r="B421" s="218" t="s">
        <v>49</v>
      </c>
      <c r="C421" s="219"/>
      <c r="D421" s="175" t="s">
        <v>3</v>
      </c>
      <c r="E421" s="263">
        <f t="shared" si="11"/>
        <v>0</v>
      </c>
      <c r="F421" s="175"/>
      <c r="G421" s="175"/>
    </row>
    <row r="422" spans="1:7" ht="21" thickBot="1" x14ac:dyDescent="0.3">
      <c r="A422" s="253">
        <v>19</v>
      </c>
      <c r="B422" s="218" t="s">
        <v>50</v>
      </c>
      <c r="C422" s="219"/>
      <c r="D422" s="175" t="s">
        <v>3</v>
      </c>
      <c r="E422" s="264">
        <f t="shared" si="11"/>
        <v>0</v>
      </c>
      <c r="F422" s="175"/>
      <c r="G422" s="175"/>
    </row>
    <row r="423" spans="1:7" x14ac:dyDescent="0.25">
      <c r="A423" s="253"/>
      <c r="B423" s="273" t="s">
        <v>51</v>
      </c>
      <c r="C423" s="274">
        <f>+IF(C$24="SI",IF(COUNTA(C403:C422)-C$11=0,0,1),0)</f>
        <v>0</v>
      </c>
      <c r="D423" s="271"/>
      <c r="E423" s="255"/>
      <c r="F423" s="175"/>
      <c r="G423" s="175"/>
    </row>
    <row r="424" spans="1:7" x14ac:dyDescent="0.25">
      <c r="A424" s="253"/>
      <c r="B424" s="175"/>
      <c r="C424" s="233"/>
      <c r="D424" s="175"/>
      <c r="E424" s="255"/>
      <c r="F424" s="175"/>
      <c r="G424" s="175"/>
    </row>
    <row r="425" spans="1:7" ht="65.45" customHeight="1" thickBot="1" x14ac:dyDescent="0.3">
      <c r="A425" s="253"/>
      <c r="B425" s="279" t="str">
        <f>+B12</f>
        <v>USO NON DOMESTICO COMMERCIALE E ARTIGIANALE</v>
      </c>
      <c r="C425" s="217" t="str">
        <f>+IF(C436=0,"COMPILATO CORRETTAMENTE","ALERT: Verifica che tu abbia inserito numero di VOLUMI corrispondente al NUMERO DI UNITA immobiliari relative")</f>
        <v>COMPILATO CORRETTAMENTE</v>
      </c>
      <c r="D425" s="175"/>
      <c r="E425" s="255"/>
      <c r="F425" s="175"/>
      <c r="G425" s="175"/>
    </row>
    <row r="426" spans="1:7" x14ac:dyDescent="0.25">
      <c r="A426" s="253">
        <v>0</v>
      </c>
      <c r="B426" s="218" t="s">
        <v>31</v>
      </c>
      <c r="C426" s="219"/>
      <c r="D426" s="175" t="s">
        <v>3</v>
      </c>
      <c r="E426" s="262">
        <f>++IF(C$24="SI",C426,$E$12)</f>
        <v>0</v>
      </c>
      <c r="F426" s="175"/>
      <c r="G426" s="175"/>
    </row>
    <row r="427" spans="1:7" x14ac:dyDescent="0.25">
      <c r="A427" s="253">
        <v>1</v>
      </c>
      <c r="B427" s="218" t="s">
        <v>32</v>
      </c>
      <c r="C427" s="219"/>
      <c r="D427" s="175" t="s">
        <v>3</v>
      </c>
      <c r="E427" s="263">
        <f>+IF(C$24="SI",C427,0)</f>
        <v>0</v>
      </c>
      <c r="F427" s="175"/>
      <c r="G427" s="175"/>
    </row>
    <row r="428" spans="1:7" x14ac:dyDescent="0.25">
      <c r="A428" s="253">
        <v>2</v>
      </c>
      <c r="B428" s="218" t="s">
        <v>33</v>
      </c>
      <c r="C428" s="219"/>
      <c r="D428" s="175" t="s">
        <v>3</v>
      </c>
      <c r="E428" s="263">
        <f t="shared" ref="E428:E435" si="12">+IF(C$24="SI",C428,0)</f>
        <v>0</v>
      </c>
      <c r="F428" s="175"/>
      <c r="G428" s="175"/>
    </row>
    <row r="429" spans="1:7" x14ac:dyDescent="0.25">
      <c r="A429" s="253">
        <v>3</v>
      </c>
      <c r="B429" s="218" t="s">
        <v>34</v>
      </c>
      <c r="C429" s="219"/>
      <c r="D429" s="175" t="s">
        <v>3</v>
      </c>
      <c r="E429" s="263">
        <f t="shared" si="12"/>
        <v>0</v>
      </c>
      <c r="F429" s="175"/>
      <c r="G429" s="175"/>
    </row>
    <row r="430" spans="1:7" x14ac:dyDescent="0.25">
      <c r="A430" s="253">
        <v>4</v>
      </c>
      <c r="B430" s="218" t="s">
        <v>35</v>
      </c>
      <c r="C430" s="219"/>
      <c r="D430" s="175" t="s">
        <v>3</v>
      </c>
      <c r="E430" s="263">
        <f t="shared" si="12"/>
        <v>0</v>
      </c>
      <c r="F430" s="175"/>
      <c r="G430" s="175"/>
    </row>
    <row r="431" spans="1:7" x14ac:dyDescent="0.25">
      <c r="A431" s="253">
        <v>5</v>
      </c>
      <c r="B431" s="218" t="s">
        <v>36</v>
      </c>
      <c r="C431" s="219"/>
      <c r="D431" s="175" t="s">
        <v>3</v>
      </c>
      <c r="E431" s="263">
        <f t="shared" si="12"/>
        <v>0</v>
      </c>
      <c r="F431" s="175"/>
      <c r="G431" s="175"/>
    </row>
    <row r="432" spans="1:7" x14ac:dyDescent="0.25">
      <c r="A432" s="253">
        <v>6</v>
      </c>
      <c r="B432" s="218" t="s">
        <v>37</v>
      </c>
      <c r="C432" s="219"/>
      <c r="D432" s="175" t="s">
        <v>3</v>
      </c>
      <c r="E432" s="263">
        <f t="shared" si="12"/>
        <v>0</v>
      </c>
      <c r="F432" s="175"/>
      <c r="G432" s="175"/>
    </row>
    <row r="433" spans="1:7" x14ac:dyDescent="0.25">
      <c r="A433" s="253">
        <v>7</v>
      </c>
      <c r="B433" s="218" t="s">
        <v>38</v>
      </c>
      <c r="C433" s="219"/>
      <c r="D433" s="175" t="s">
        <v>3</v>
      </c>
      <c r="E433" s="263">
        <f t="shared" si="12"/>
        <v>0</v>
      </c>
      <c r="F433" s="175"/>
      <c r="G433" s="175"/>
    </row>
    <row r="434" spans="1:7" x14ac:dyDescent="0.25">
      <c r="A434" s="253">
        <v>8</v>
      </c>
      <c r="B434" s="218" t="s">
        <v>39</v>
      </c>
      <c r="C434" s="219"/>
      <c r="D434" s="175" t="s">
        <v>3</v>
      </c>
      <c r="E434" s="263">
        <f t="shared" si="12"/>
        <v>0</v>
      </c>
      <c r="F434" s="175"/>
      <c r="G434" s="175"/>
    </row>
    <row r="435" spans="1:7" ht="21" thickBot="1" x14ac:dyDescent="0.3">
      <c r="A435" s="253">
        <v>9</v>
      </c>
      <c r="B435" s="218" t="s">
        <v>40</v>
      </c>
      <c r="C435" s="219"/>
      <c r="D435" s="175" t="s">
        <v>3</v>
      </c>
      <c r="E435" s="264">
        <f t="shared" si="12"/>
        <v>0</v>
      </c>
      <c r="F435" s="175"/>
      <c r="G435" s="175"/>
    </row>
    <row r="436" spans="1:7" x14ac:dyDescent="0.25">
      <c r="A436" s="253"/>
      <c r="B436" s="273" t="s">
        <v>51</v>
      </c>
      <c r="C436" s="274">
        <f>+IF(C$24="SI",IF(COUNTA(C426:C435)-C$12=0,0,1),0)</f>
        <v>0</v>
      </c>
      <c r="D436" s="271"/>
      <c r="E436" s="275" t="str">
        <f>+IF(D436=1,"ERRORE","")</f>
        <v/>
      </c>
      <c r="F436" s="175"/>
      <c r="G436" s="175"/>
    </row>
    <row r="437" spans="1:7" x14ac:dyDescent="0.25">
      <c r="A437" s="253"/>
      <c r="B437" s="273"/>
      <c r="C437" s="278"/>
      <c r="D437" s="272"/>
      <c r="E437" s="255"/>
      <c r="F437" s="175"/>
      <c r="G437" s="175"/>
    </row>
    <row r="438" spans="1:7" ht="55.9" customHeight="1" thickBot="1" x14ac:dyDescent="0.3">
      <c r="A438" s="253"/>
      <c r="B438" s="279" t="s">
        <v>57</v>
      </c>
      <c r="C438" s="217" t="str">
        <f>+IF(C449=0,"COMPILATO CORRETTAMENTE","ALERT: Verifica che tu abbia inserito numero di VOLUMI corrispondente al NUMERO DI UNITA immobiliari relative")</f>
        <v>COMPILATO CORRETTAMENTE</v>
      </c>
      <c r="D438" s="272"/>
      <c r="E438" s="255"/>
      <c r="F438" s="175"/>
      <c r="G438" s="175"/>
    </row>
    <row r="439" spans="1:7" x14ac:dyDescent="0.25">
      <c r="A439" s="253">
        <v>0</v>
      </c>
      <c r="B439" s="218" t="s">
        <v>31</v>
      </c>
      <c r="C439" s="219"/>
      <c r="D439" s="175" t="s">
        <v>3</v>
      </c>
      <c r="E439" s="262">
        <f>++IF(C$24="SI",C439,$E$13)</f>
        <v>0</v>
      </c>
      <c r="F439" s="175"/>
      <c r="G439" s="175"/>
    </row>
    <row r="440" spans="1:7" x14ac:dyDescent="0.25">
      <c r="A440" s="253">
        <v>1</v>
      </c>
      <c r="B440" s="218" t="s">
        <v>32</v>
      </c>
      <c r="C440" s="219"/>
      <c r="D440" s="175" t="s">
        <v>3</v>
      </c>
      <c r="E440" s="263">
        <f>+IF(C$24="SI",C440,0)</f>
        <v>0</v>
      </c>
      <c r="F440" s="175"/>
      <c r="G440" s="175"/>
    </row>
    <row r="441" spans="1:7" x14ac:dyDescent="0.25">
      <c r="A441" s="253">
        <v>2</v>
      </c>
      <c r="B441" s="218" t="s">
        <v>33</v>
      </c>
      <c r="C441" s="219"/>
      <c r="D441" s="175" t="s">
        <v>3</v>
      </c>
      <c r="E441" s="263">
        <f t="shared" ref="E441:E447" si="13">+IF(C$24="SI",C441,0)</f>
        <v>0</v>
      </c>
      <c r="F441" s="175"/>
      <c r="G441" s="175"/>
    </row>
    <row r="442" spans="1:7" x14ac:dyDescent="0.25">
      <c r="A442" s="253">
        <v>3</v>
      </c>
      <c r="B442" s="218" t="s">
        <v>34</v>
      </c>
      <c r="C442" s="219"/>
      <c r="D442" s="175" t="s">
        <v>3</v>
      </c>
      <c r="E442" s="263">
        <f t="shared" si="13"/>
        <v>0</v>
      </c>
      <c r="F442" s="175"/>
      <c r="G442" s="175"/>
    </row>
    <row r="443" spans="1:7" x14ac:dyDescent="0.25">
      <c r="A443" s="253">
        <v>4</v>
      </c>
      <c r="B443" s="218" t="s">
        <v>35</v>
      </c>
      <c r="C443" s="219"/>
      <c r="D443" s="175" t="s">
        <v>3</v>
      </c>
      <c r="E443" s="263">
        <f t="shared" si="13"/>
        <v>0</v>
      </c>
      <c r="F443" s="175"/>
      <c r="G443" s="175"/>
    </row>
    <row r="444" spans="1:7" x14ac:dyDescent="0.25">
      <c r="A444" s="253">
        <v>5</v>
      </c>
      <c r="B444" s="218" t="s">
        <v>36</v>
      </c>
      <c r="C444" s="219"/>
      <c r="D444" s="175" t="s">
        <v>3</v>
      </c>
      <c r="E444" s="263">
        <f t="shared" si="13"/>
        <v>0</v>
      </c>
      <c r="F444" s="175"/>
      <c r="G444" s="175"/>
    </row>
    <row r="445" spans="1:7" x14ac:dyDescent="0.25">
      <c r="A445" s="253">
        <v>6</v>
      </c>
      <c r="B445" s="218" t="s">
        <v>37</v>
      </c>
      <c r="C445" s="219"/>
      <c r="D445" s="175" t="s">
        <v>3</v>
      </c>
      <c r="E445" s="263">
        <f t="shared" si="13"/>
        <v>0</v>
      </c>
      <c r="F445" s="175"/>
      <c r="G445" s="175"/>
    </row>
    <row r="446" spans="1:7" x14ac:dyDescent="0.25">
      <c r="A446" s="253">
        <v>7</v>
      </c>
      <c r="B446" s="218" t="s">
        <v>38</v>
      </c>
      <c r="C446" s="219"/>
      <c r="D446" s="175" t="s">
        <v>3</v>
      </c>
      <c r="E446" s="263">
        <f t="shared" si="13"/>
        <v>0</v>
      </c>
      <c r="F446" s="175"/>
      <c r="G446" s="175"/>
    </row>
    <row r="447" spans="1:7" x14ac:dyDescent="0.25">
      <c r="A447" s="253">
        <v>8</v>
      </c>
      <c r="B447" s="218" t="s">
        <v>39</v>
      </c>
      <c r="C447" s="219"/>
      <c r="D447" s="175" t="s">
        <v>3</v>
      </c>
      <c r="E447" s="263">
        <f t="shared" si="13"/>
        <v>0</v>
      </c>
      <c r="F447" s="175"/>
      <c r="G447" s="175"/>
    </row>
    <row r="448" spans="1:7" ht="21" thickBot="1" x14ac:dyDescent="0.3">
      <c r="A448" s="253">
        <v>9</v>
      </c>
      <c r="B448" s="218" t="s">
        <v>40</v>
      </c>
      <c r="C448" s="219"/>
      <c r="D448" s="175" t="s">
        <v>3</v>
      </c>
      <c r="E448" s="264">
        <f>+IF(C$24="SI",C448,0)</f>
        <v>0</v>
      </c>
      <c r="F448" s="175"/>
      <c r="G448" s="175"/>
    </row>
    <row r="449" spans="1:7" x14ac:dyDescent="0.25">
      <c r="A449" s="253"/>
      <c r="B449" s="273" t="s">
        <v>51</v>
      </c>
      <c r="C449" s="274">
        <f>+IF(C$24="SI",IF(COUNTA(C439:C448)-C$13=0,0,1),0)</f>
        <v>0</v>
      </c>
      <c r="D449" s="271"/>
      <c r="E449" s="255"/>
      <c r="F449" s="175"/>
      <c r="G449" s="175"/>
    </row>
    <row r="450" spans="1:7" x14ac:dyDescent="0.25">
      <c r="A450" s="253"/>
      <c r="B450" s="273"/>
      <c r="C450" s="277"/>
      <c r="D450" s="273"/>
      <c r="E450" s="255"/>
      <c r="F450" s="175"/>
      <c r="G450" s="175"/>
    </row>
    <row r="451" spans="1:7" ht="18.75" thickBot="1" x14ac:dyDescent="0.3">
      <c r="A451" s="253"/>
      <c r="B451" s="175"/>
      <c r="C451" s="233"/>
      <c r="D451" s="175"/>
      <c r="E451" s="175"/>
      <c r="F451" s="175"/>
      <c r="G451" s="175"/>
    </row>
    <row r="452" spans="1:7" ht="60" customHeight="1" thickBot="1" x14ac:dyDescent="0.3">
      <c r="A452" s="253"/>
      <c r="B452" s="220" t="s">
        <v>242</v>
      </c>
      <c r="C452" s="268">
        <f>'DATI BOLLETTA'!C23-SUM(E30:E129)-SUM(E132:E231)-SUM(E234:E333)-SUM(E336:E355)-SUM(E358:E377)-SUM(E380:E399)-SUM(E403:E422)-SUM(E426:E435)-SUM(E439:E448)</f>
        <v>0</v>
      </c>
      <c r="D452" s="175"/>
      <c r="E452" s="266">
        <f>+SUM(E30:E129)+SUM(E132:E231)+SUM(E234:E333)+SUM(E336:E355)+SUM(E358:E377)+SUM(E380:E399)+SUM(E403:E422)+SUM(E426:E435)+SUM(E439:E448)</f>
        <v>0</v>
      </c>
      <c r="F452" s="175"/>
      <c r="G452" s="175"/>
    </row>
    <row r="453" spans="1:7" x14ac:dyDescent="0.25">
      <c r="A453" s="253"/>
      <c r="B453" s="175"/>
      <c r="C453" s="306"/>
      <c r="D453" s="175"/>
      <c r="E453" s="255"/>
      <c r="F453" s="175"/>
      <c r="G453" s="175"/>
    </row>
    <row r="454" spans="1:7" ht="27" customHeight="1" thickBot="1" x14ac:dyDescent="0.3">
      <c r="A454" s="253"/>
      <c r="B454" s="269" t="s">
        <v>51</v>
      </c>
      <c r="C454" s="270">
        <f>+E452-'DATI BOLLETTA'!C23</f>
        <v>0</v>
      </c>
      <c r="D454" s="175"/>
      <c r="E454" s="255"/>
      <c r="F454" s="175"/>
      <c r="G454" s="175"/>
    </row>
    <row r="455" spans="1:7" ht="49.15" customHeight="1" thickBot="1" x14ac:dyDescent="0.3">
      <c r="A455" s="253"/>
      <c r="B455" s="386" t="str">
        <f>+IF(AND(C452&lt;&gt;0,$C$24="SI"),"I CONSUMI DELLA BOLLETTA SONO DIVERSI DALLA SOMMA DEI VOLUMI  DELLE SOTTO UTENZE, QUESTO STRUMENTO CONSIDERA I VOLUMI CHE HAI INDICATO PER LE SOTTO UTENZE E RIPARTISCE LA DIFFERENZA DELLA BOLLETTA IN MODO PROPORZIONALE TRA LE UNITA","")</f>
        <v/>
      </c>
      <c r="C455" s="387"/>
      <c r="D455" s="387"/>
      <c r="E455" s="388"/>
      <c r="F455" s="175"/>
      <c r="G455" s="175"/>
    </row>
    <row r="456" spans="1:7" x14ac:dyDescent="0.25">
      <c r="A456" s="253"/>
      <c r="B456" s="175"/>
      <c r="C456" s="233"/>
      <c r="D456" s="175"/>
      <c r="E456" s="255"/>
      <c r="F456" s="175"/>
      <c r="G456" s="175"/>
    </row>
    <row r="457" spans="1:7" x14ac:dyDescent="0.25">
      <c r="A457" s="253"/>
      <c r="B457" s="175"/>
      <c r="C457" s="233"/>
      <c r="D457" s="175"/>
      <c r="E457" s="255"/>
      <c r="F457" s="175"/>
      <c r="G457" s="175"/>
    </row>
  </sheetData>
  <mergeCells count="3">
    <mergeCell ref="A15:A22"/>
    <mergeCell ref="B26:G26"/>
    <mergeCell ref="B455:E455"/>
  </mergeCells>
  <phoneticPr fontId="5" type="noConversion"/>
  <conditionalFormatting sqref="C29">
    <cfRule type="containsText" dxfId="116" priority="87" operator="containsText" text="ALERT">
      <formula>NOT(ISERROR(SEARCH("ALERT",C29)))</formula>
    </cfRule>
    <cfRule type="containsText" dxfId="115" priority="89" operator="containsText" text="COMPILATO CORRETTAMENTE">
      <formula>NOT(ISERROR(SEARCH("COMPILATO CORRETTAMENTE",C29)))</formula>
    </cfRule>
  </conditionalFormatting>
  <conditionalFormatting sqref="C15:C22">
    <cfRule type="containsText" dxfId="114" priority="69" operator="containsText" text="ALERT">
      <formula>NOT(ISERROR(SEARCH("ALERT",C15)))</formula>
    </cfRule>
    <cfRule type="containsText" dxfId="113" priority="70" operator="containsText" text="CORRETTA">
      <formula>NOT(ISERROR(SEARCH("CORRETTA",C15)))</formula>
    </cfRule>
  </conditionalFormatting>
  <conditionalFormatting sqref="C60:C129">
    <cfRule type="expression" dxfId="112" priority="61">
      <formula>$C$24="NO"</formula>
    </cfRule>
    <cfRule type="expression" priority="62">
      <formula>"$C$24=""NO"""</formula>
    </cfRule>
    <cfRule type="containsText" dxfId="111" priority="63" operator="containsText" text="COMPILATO CORRETTAMENTE">
      <formula>NOT(ISERROR(SEARCH("COMPILATO CORRETTAMENTE",C60)))</formula>
    </cfRule>
  </conditionalFormatting>
  <conditionalFormatting sqref="C132:C231">
    <cfRule type="expression" dxfId="110" priority="58">
      <formula>$C$24="NO"</formula>
    </cfRule>
    <cfRule type="expression" priority="59">
      <formula>"$C$24=""NO"""</formula>
    </cfRule>
    <cfRule type="containsText" dxfId="109" priority="60" operator="containsText" text="COMPILATO CORRETTAMENTE">
      <formula>NOT(ISERROR(SEARCH("COMPILATO CORRETTAMENTE",C132)))</formula>
    </cfRule>
  </conditionalFormatting>
  <conditionalFormatting sqref="C243:C333">
    <cfRule type="expression" dxfId="108" priority="55">
      <formula>$C$24="NO"</formula>
    </cfRule>
    <cfRule type="expression" priority="56">
      <formula>"$C$24=""NO"""</formula>
    </cfRule>
    <cfRule type="containsText" dxfId="107" priority="57" operator="containsText" text="COMPILATO CORRETTAMENTE">
      <formula>NOT(ISERROR(SEARCH("COMPILATO CORRETTAMENTE",C243)))</formula>
    </cfRule>
  </conditionalFormatting>
  <conditionalFormatting sqref="C336:C355">
    <cfRule type="expression" dxfId="106" priority="52">
      <formula>$C$24="NO"</formula>
    </cfRule>
    <cfRule type="expression" priority="53">
      <formula>"$C$24=""NO"""</formula>
    </cfRule>
    <cfRule type="containsText" dxfId="105" priority="54" operator="containsText" text="COMPILATO CORRETTAMENTE">
      <formula>NOT(ISERROR(SEARCH("COMPILATO CORRETTAMENTE",C336)))</formula>
    </cfRule>
  </conditionalFormatting>
  <conditionalFormatting sqref="C358:C377">
    <cfRule type="expression" dxfId="104" priority="49">
      <formula>$C$24="NO"</formula>
    </cfRule>
    <cfRule type="expression" priority="50">
      <formula>"$C$24=""NO"""</formula>
    </cfRule>
    <cfRule type="containsText" dxfId="103" priority="51" operator="containsText" text="COMPILATO CORRETTAMENTE">
      <formula>NOT(ISERROR(SEARCH("COMPILATO CORRETTAMENTE",C358)))</formula>
    </cfRule>
  </conditionalFormatting>
  <conditionalFormatting sqref="C399">
    <cfRule type="expression" dxfId="102" priority="46">
      <formula>$C$24="NO"</formula>
    </cfRule>
    <cfRule type="expression" priority="47">
      <formula>"$C$24=""NO"""</formula>
    </cfRule>
    <cfRule type="containsText" dxfId="101" priority="48" operator="containsText" text="COMPILATO CORRETTAMENTE">
      <formula>NOT(ISERROR(SEARCH("COMPILATO CORRETTAMENTE",C399)))</formula>
    </cfRule>
  </conditionalFormatting>
  <conditionalFormatting sqref="C409:C422">
    <cfRule type="expression" dxfId="100" priority="43">
      <formula>$C$24="NO"</formula>
    </cfRule>
    <cfRule type="expression" priority="44">
      <formula>"$C$24=""NO"""</formula>
    </cfRule>
    <cfRule type="containsText" dxfId="99" priority="45" operator="containsText" text="COMPILATO CORRETTAMENTE">
      <formula>NOT(ISERROR(SEARCH("COMPILATO CORRETTAMENTE",C409)))</formula>
    </cfRule>
  </conditionalFormatting>
  <conditionalFormatting sqref="C426:C435">
    <cfRule type="expression" dxfId="98" priority="40">
      <formula>$C$24="NO"</formula>
    </cfRule>
    <cfRule type="expression" priority="41">
      <formula>"$C$24=""NO"""</formula>
    </cfRule>
    <cfRule type="containsText" dxfId="97" priority="42" operator="containsText" text="COMPILATO CORRETTAMENTE">
      <formula>NOT(ISERROR(SEARCH("COMPILATO CORRETTAMENTE",C426)))</formula>
    </cfRule>
  </conditionalFormatting>
  <conditionalFormatting sqref="C439:C448">
    <cfRule type="expression" dxfId="96" priority="37">
      <formula>$C$24="NO"</formula>
    </cfRule>
    <cfRule type="expression" priority="38">
      <formula>"$C$24=""NO"""</formula>
    </cfRule>
    <cfRule type="containsText" dxfId="95" priority="39" operator="containsText" text="COMPILATO CORRETTAMENTE">
      <formula>NOT(ISERROR(SEARCH("COMPILATO CORRETTAMENTE",C439)))</formula>
    </cfRule>
  </conditionalFormatting>
  <conditionalFormatting sqref="C380:C398">
    <cfRule type="expression" dxfId="94" priority="34">
      <formula>$C$24="NO"</formula>
    </cfRule>
    <cfRule type="expression" priority="35">
      <formula>"$C$24=""NO"""</formula>
    </cfRule>
    <cfRule type="containsText" dxfId="93" priority="36" operator="containsText" text="COMPILATO CORRETTAMENTE">
      <formula>NOT(ISERROR(SEARCH("COMPILATO CORRETTAMENTE",C380)))</formula>
    </cfRule>
  </conditionalFormatting>
  <conditionalFormatting sqref="C403:C408">
    <cfRule type="expression" dxfId="92" priority="31">
      <formula>$C$24="NO"</formula>
    </cfRule>
    <cfRule type="expression" priority="32">
      <formula>"$C$24=""NO"""</formula>
    </cfRule>
    <cfRule type="containsText" dxfId="91" priority="33" operator="containsText" text="COMPILATO CORRETTAMENTE">
      <formula>NOT(ISERROR(SEARCH("COMPILATO CORRETTAMENTE",C403)))</formula>
    </cfRule>
  </conditionalFormatting>
  <conditionalFormatting sqref="C30:C59">
    <cfRule type="expression" dxfId="90" priority="22">
      <formula>$C$24="NO"</formula>
    </cfRule>
    <cfRule type="expression" priority="23">
      <formula>"$C$24=""NO"""</formula>
    </cfRule>
    <cfRule type="containsText" dxfId="89" priority="24" operator="containsText" text="COMPILATO CORRETTAMENTE">
      <formula>NOT(ISERROR(SEARCH("COMPILATO CORRETTAMENTE",C30)))</formula>
    </cfRule>
  </conditionalFormatting>
  <conditionalFormatting sqref="C131">
    <cfRule type="containsText" dxfId="88" priority="20" operator="containsText" text="ALERT">
      <formula>NOT(ISERROR(SEARCH("ALERT",C131)))</formula>
    </cfRule>
    <cfRule type="containsText" dxfId="87" priority="21" operator="containsText" text="COMPILATO CORRETTAMENTE">
      <formula>NOT(ISERROR(SEARCH("COMPILATO CORRETTAMENTE",C131)))</formula>
    </cfRule>
  </conditionalFormatting>
  <conditionalFormatting sqref="C233">
    <cfRule type="containsText" dxfId="86" priority="18" operator="containsText" text="ALERT">
      <formula>NOT(ISERROR(SEARCH("ALERT",C233)))</formula>
    </cfRule>
    <cfRule type="containsText" dxfId="85" priority="19" operator="containsText" text="COMPILATO CORRETTAMENTE">
      <formula>NOT(ISERROR(SEARCH("COMPILATO CORRETTAMENTE",C233)))</formula>
    </cfRule>
  </conditionalFormatting>
  <conditionalFormatting sqref="C335">
    <cfRule type="containsText" dxfId="84" priority="16" operator="containsText" text="ALERT">
      <formula>NOT(ISERROR(SEARCH("ALERT",C335)))</formula>
    </cfRule>
    <cfRule type="containsText" dxfId="83" priority="17" operator="containsText" text="COMPILATO CORRETTAMENTE">
      <formula>NOT(ISERROR(SEARCH("COMPILATO CORRETTAMENTE",C335)))</formula>
    </cfRule>
  </conditionalFormatting>
  <conditionalFormatting sqref="C357">
    <cfRule type="containsText" dxfId="82" priority="14" operator="containsText" text="ALERT">
      <formula>NOT(ISERROR(SEARCH("ALERT",C357)))</formula>
    </cfRule>
    <cfRule type="containsText" dxfId="81" priority="15" operator="containsText" text="COMPILATO CORRETTAMENTE">
      <formula>NOT(ISERROR(SEARCH("COMPILATO CORRETTAMENTE",C357)))</formula>
    </cfRule>
  </conditionalFormatting>
  <conditionalFormatting sqref="C379">
    <cfRule type="containsText" dxfId="80" priority="12" operator="containsText" text="ALERT">
      <formula>NOT(ISERROR(SEARCH("ALERT",C379)))</formula>
    </cfRule>
    <cfRule type="containsText" dxfId="79" priority="13" operator="containsText" text="COMPILATO CORRETTAMENTE">
      <formula>NOT(ISERROR(SEARCH("COMPILATO CORRETTAMENTE",C379)))</formula>
    </cfRule>
  </conditionalFormatting>
  <conditionalFormatting sqref="C402">
    <cfRule type="containsText" dxfId="78" priority="10" operator="containsText" text="ALERT">
      <formula>NOT(ISERROR(SEARCH("ALERT",C402)))</formula>
    </cfRule>
    <cfRule type="containsText" dxfId="77" priority="11" operator="containsText" text="COMPILATO CORRETTAMENTE">
      <formula>NOT(ISERROR(SEARCH("COMPILATO CORRETTAMENTE",C402)))</formula>
    </cfRule>
  </conditionalFormatting>
  <conditionalFormatting sqref="C425">
    <cfRule type="containsText" dxfId="76" priority="8" operator="containsText" text="ALERT">
      <formula>NOT(ISERROR(SEARCH("ALERT",C425)))</formula>
    </cfRule>
    <cfRule type="containsText" dxfId="75" priority="9" operator="containsText" text="COMPILATO CORRETTAMENTE">
      <formula>NOT(ISERROR(SEARCH("COMPILATO CORRETTAMENTE",C425)))</formula>
    </cfRule>
  </conditionalFormatting>
  <conditionalFormatting sqref="C438">
    <cfRule type="containsText" dxfId="74" priority="6" operator="containsText" text="ALERT">
      <formula>NOT(ISERROR(SEARCH("ALERT",C438)))</formula>
    </cfRule>
    <cfRule type="containsText" dxfId="73" priority="7" operator="containsText" text="COMPILATO CORRETTAMENTE">
      <formula>NOT(ISERROR(SEARCH("COMPILATO CORRETTAMENTE",C438)))</formula>
    </cfRule>
  </conditionalFormatting>
  <conditionalFormatting sqref="B26:G26">
    <cfRule type="containsText" dxfId="72" priority="5" operator="containsText" text="NON DISPONI">
      <formula>NOT(ISERROR(SEARCH("NON DISPONI",B26)))</formula>
    </cfRule>
  </conditionalFormatting>
  <conditionalFormatting sqref="B455">
    <cfRule type="containsText" dxfId="71" priority="4" operator="containsText" text="VOLUMI">
      <formula>NOT(ISERROR(SEARCH("VOLUMI",B455)))</formula>
    </cfRule>
  </conditionalFormatting>
  <conditionalFormatting sqref="C234:C242">
    <cfRule type="expression" dxfId="70" priority="1">
      <formula>$C$24="NO"</formula>
    </cfRule>
    <cfRule type="expression" priority="2">
      <formula>"$C$24=""NO"""</formula>
    </cfRule>
    <cfRule type="containsText" dxfId="69" priority="3" operator="containsText" text="COMPILATO CORRETTAMENTE">
      <formula>NOT(ISERROR(SEARCH("COMPILATO CORRETTAMENTE",C234)))</formula>
    </cfRule>
  </conditionalFormatting>
  <dataValidations count="1">
    <dataValidation type="list" allowBlank="1" showInputMessage="1" showErrorMessage="1" sqref="C24" xr:uid="{79A6D09E-D4C1-40DC-867C-6B3B6C26C0C7}">
      <formula1>"SI,NO"</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C3368-EBE7-48E5-85F4-FAC5C0E410AF}">
  <sheetPr codeName="Foglio3">
    <tabColor rgb="FF92D050"/>
  </sheetPr>
  <dimension ref="A1:XFC427"/>
  <sheetViews>
    <sheetView tabSelected="1" zoomScale="70" zoomScaleNormal="70" workbookViewId="0">
      <selection activeCell="E8" sqref="E8"/>
    </sheetView>
  </sheetViews>
  <sheetFormatPr defaultColWidth="0" defaultRowHeight="14.45" customHeight="1" zeroHeight="1" x14ac:dyDescent="0.25"/>
  <cols>
    <col min="1" max="1" width="5.85546875" style="280" customWidth="1"/>
    <col min="2" max="2" width="58.28515625" style="5" customWidth="1"/>
    <col min="3" max="3" width="28.140625" style="143" customWidth="1"/>
    <col min="4" max="4" width="3.7109375" style="280" customWidth="1"/>
    <col min="5" max="5" width="26.28515625" style="87" customWidth="1"/>
    <col min="6" max="6" width="7.5703125" style="280" customWidth="1"/>
    <col min="7" max="7" width="8.85546875" style="280" customWidth="1"/>
    <col min="8" max="8" width="31" style="5" customWidth="1"/>
    <col min="9" max="9" width="15.85546875" style="280" customWidth="1"/>
    <col min="10" max="10" width="8.85546875" style="280" customWidth="1"/>
    <col min="11" max="16383" width="0" style="280" hidden="1"/>
    <col min="16384" max="16384" width="8.85546875" style="280" hidden="1"/>
  </cols>
  <sheetData>
    <row r="1" spans="1:10" ht="51" customHeight="1" x14ac:dyDescent="0.25">
      <c r="B1" s="389" t="str" cm="1">
        <f t="array" ref="B1">+_xlfn.IFS(SUM('UNITA E CONSUMI SOTTOUTENZE'!D15:D22)&gt;0,"ATTENZIONE COMPILARE MEGLIO I FOGLI PRECEDENTI",'DATI BOLLETTA'!C32=0,"ATTENZIONE MANCA IL PERIODO DI CONSUMO.CONTROLLA DATI BOLLETTA",'DATI BOLLETTA'!C33=0,"ATTENZIONE MANCA IL PERIODO DI CONSUMO.CONTROLLA DATI BOLLETTA",SUM('UNITA E CONSUMI SOTTOUTENZE'!D15:D22)=0,"COMPILAZIONE CORRETTA.CONSULTA LA RIPARTIZIONE SOTTOSTANTE")</f>
        <v>ATTENZIONE MANCA IL PERIODO DI CONSUMO.CONTROLLA DATI BOLLETTA</v>
      </c>
      <c r="C1" s="389"/>
      <c r="D1" s="389"/>
      <c r="E1" s="389"/>
      <c r="F1" s="389"/>
      <c r="G1" s="389"/>
      <c r="H1" s="389"/>
    </row>
    <row r="2" spans="1:10" ht="26.25" x14ac:dyDescent="0.4">
      <c r="B2" s="285" t="s">
        <v>98</v>
      </c>
      <c r="C2" s="286"/>
      <c r="E2" s="287"/>
      <c r="H2" s="280"/>
    </row>
    <row r="3" spans="1:10" ht="47.25" x14ac:dyDescent="0.25">
      <c r="B3" s="280"/>
      <c r="C3" s="390" t="s">
        <v>265</v>
      </c>
      <c r="D3" s="390"/>
      <c r="E3" s="390"/>
      <c r="F3" s="332"/>
      <c r="G3" s="332"/>
      <c r="H3" s="333" t="s">
        <v>266</v>
      </c>
    </row>
    <row r="4" spans="1:10" ht="15.75" x14ac:dyDescent="0.25">
      <c r="B4" s="288"/>
      <c r="C4" s="289" t="s">
        <v>99</v>
      </c>
      <c r="D4" s="290"/>
      <c r="E4" s="291" t="s">
        <v>100</v>
      </c>
      <c r="H4" s="291" t="s">
        <v>100</v>
      </c>
    </row>
    <row r="5" spans="1:10" ht="18.75" x14ac:dyDescent="0.3">
      <c r="B5" s="305" t="s">
        <v>18</v>
      </c>
      <c r="C5" s="286"/>
      <c r="E5" s="287"/>
      <c r="H5" s="280"/>
    </row>
    <row r="6" spans="1:10" ht="91.15" customHeight="1" thickBot="1" x14ac:dyDescent="0.3">
      <c r="B6" s="288"/>
      <c r="C6" s="158" t="str">
        <f>+IF('UNITA E CONSUMI SOTTOUTENZE'!$C$24="SI","QUI SOTTO CI SONO I VOLUMI RIPARTITI NEL CASO IN CUI SI DISPONE DEI CONSUMI DI OGNI UNITA IMMOBILIARE","NON TENERE CONTO DEI VALORI SOTTOSTANTI")</f>
        <v>QUI SOTTO CI SONO I VOLUMI RIPARTITI NEL CASO IN CUI SI DISPONE DEI CONSUMI DI OGNI UNITA IMMOBILIARE</v>
      </c>
      <c r="D6" s="293"/>
      <c r="E6" s="158" t="str">
        <f>+IF('UNITA E CONSUMI SOTTOUTENZE'!$C$24="SI","QUI SOTTO CI SONO GLI IMPORTI RIPARTITI NEL CASO IN CUI SI DISPONE DEI CONSUMI DI OGNI UNITA IMMOBILIARE","NON TENERE CONTO DEI VALORI SOTTOSTANTI")</f>
        <v>QUI SOTTO CI SONO GLI IMPORTI RIPARTITI NEL CASO IN CUI SI DISPONE DEI CONSUMI DI OGNI UNITA IMMOBILIARE</v>
      </c>
      <c r="F6" s="293"/>
      <c r="G6" s="293"/>
      <c r="H6" s="158" t="str">
        <f>+IF('UNITA E CONSUMI SOTTOUTENZE'!$C$24="NO","NON DISPONI DEI CONSUMI DELLE SOTTO UTENZE, ALLORA QUI SOTTO TROVI UNA POSSIBILE RIPARTIZIONE DELI IMPORTI PER UNITA IMMOBILIARE","NON TENERE CONTO DEI VALORI SOTTOSTANTI")</f>
        <v>NON TENERE CONTO DEI VALORI SOTTOSTANTI</v>
      </c>
      <c r="I6" s="281" t="s">
        <v>51</v>
      </c>
    </row>
    <row r="7" spans="1:10" ht="15.75" thickBot="1" x14ac:dyDescent="0.3">
      <c r="B7" s="280" t="s">
        <v>30</v>
      </c>
      <c r="C7" s="174">
        <f>+SUM(C8:C107)</f>
        <v>0</v>
      </c>
      <c r="E7" s="171">
        <f>+SUM(E8:E107)</f>
        <v>0</v>
      </c>
      <c r="H7" s="171">
        <f>+SUM(H8:H107)</f>
        <v>0</v>
      </c>
      <c r="I7" s="282">
        <f>+H7+H109+H211+H313+H335+H357-'RIPARTIZ SOTTO-UTENZA_NOCONS'!AE5</f>
        <v>0</v>
      </c>
      <c r="J7" s="283"/>
    </row>
    <row r="8" spans="1:10" ht="22.9" customHeight="1" x14ac:dyDescent="0.25">
      <c r="A8" s="284">
        <v>0</v>
      </c>
      <c r="B8" s="90" t="str">
        <f>+'UNITA E CONSUMI SOTTOUTENZE'!B30</f>
        <v>A</v>
      </c>
      <c r="C8" s="173">
        <f>+'UNITA E CONSUMI SOTTOUTENZE'!E30</f>
        <v>0</v>
      </c>
      <c r="D8" s="294"/>
      <c r="E8" s="170">
        <f>+'RIPARTIZ SOTTO-UTENZA_dettagl'!AE5</f>
        <v>0</v>
      </c>
      <c r="H8" s="170">
        <f>+IF('UNITA E CONSUMI SOTTOUTENZE'!$C$5&gt;'UNITA E CONSUMI SOTTOUTENZE'!A30,('RIPARTIZ SOTTO-UTENZA_NOCONS'!$Z$5+'RIPARTIZ SOTTO-UTENZA_NOCONS'!$AC$5)/'UNITA E CONSUMI SOTTOUTENZE'!$F$14*'UNITA E CONSUMI SOTTOUTENZE'!$A$5,0)</f>
        <v>0</v>
      </c>
    </row>
    <row r="9" spans="1:10" ht="24.6" customHeight="1" x14ac:dyDescent="0.25">
      <c r="A9" s="284">
        <v>1</v>
      </c>
      <c r="B9" s="90" t="str">
        <f>+'UNITA E CONSUMI SOTTOUTENZE'!B31</f>
        <v>B</v>
      </c>
      <c r="C9" s="144">
        <f>+'UNITA E CONSUMI SOTTOUTENZE'!E31</f>
        <v>0</v>
      </c>
      <c r="D9" s="294"/>
      <c r="E9" s="91">
        <f>+'RIPARTIZ SOTTO-UTENZA_dettagl'!AE6</f>
        <v>0</v>
      </c>
      <c r="H9" s="91">
        <f>+IF('UNITA E CONSUMI SOTTOUTENZE'!$C$5&gt;'UNITA E CONSUMI SOTTOUTENZE'!A31,('RIPARTIZ SOTTO-UTENZA_NOCONS'!$Z$5+'RIPARTIZ SOTTO-UTENZA_NOCONS'!$AC$5)/'UNITA E CONSUMI SOTTOUTENZE'!$F$14*'UNITA E CONSUMI SOTTOUTENZE'!$A$5,0)</f>
        <v>0</v>
      </c>
    </row>
    <row r="10" spans="1:10" ht="15" x14ac:dyDescent="0.25">
      <c r="A10" s="284">
        <v>2</v>
      </c>
      <c r="B10" s="90" t="str">
        <f>+'UNITA E CONSUMI SOTTOUTENZE'!B32</f>
        <v>C</v>
      </c>
      <c r="C10" s="144">
        <f>+'UNITA E CONSUMI SOTTOUTENZE'!E32</f>
        <v>0</v>
      </c>
      <c r="D10" s="294"/>
      <c r="E10" s="91">
        <f>+'RIPARTIZ SOTTO-UTENZA_dettagl'!AE7</f>
        <v>0</v>
      </c>
      <c r="H10" s="91">
        <f>+IF('UNITA E CONSUMI SOTTOUTENZE'!$C$5&gt;'UNITA E CONSUMI SOTTOUTENZE'!A32,('RIPARTIZ SOTTO-UTENZA_NOCONS'!$Z$5+'RIPARTIZ SOTTO-UTENZA_NOCONS'!$AC$5)/'UNITA E CONSUMI SOTTOUTENZE'!$F$14*'UNITA E CONSUMI SOTTOUTENZE'!$A$5,0)</f>
        <v>0</v>
      </c>
    </row>
    <row r="11" spans="1:10" ht="15" x14ac:dyDescent="0.25">
      <c r="A11" s="284">
        <v>3</v>
      </c>
      <c r="B11" s="90" t="str">
        <f>+'UNITA E CONSUMI SOTTOUTENZE'!B33</f>
        <v>D</v>
      </c>
      <c r="C11" s="144">
        <f>+'UNITA E CONSUMI SOTTOUTENZE'!E33</f>
        <v>0</v>
      </c>
      <c r="D11" s="294"/>
      <c r="E11" s="91">
        <f>+'RIPARTIZ SOTTO-UTENZA_dettagl'!AE8</f>
        <v>0</v>
      </c>
      <c r="H11" s="91">
        <f>+IF('UNITA E CONSUMI SOTTOUTENZE'!$C$5&gt;'UNITA E CONSUMI SOTTOUTENZE'!A33,('RIPARTIZ SOTTO-UTENZA_NOCONS'!$Z$5+'RIPARTIZ SOTTO-UTENZA_NOCONS'!$AC$5)/'UNITA E CONSUMI SOTTOUTENZE'!$F$14*'UNITA E CONSUMI SOTTOUTENZE'!$A$5,0)</f>
        <v>0</v>
      </c>
    </row>
    <row r="12" spans="1:10" ht="15" x14ac:dyDescent="0.25">
      <c r="A12" s="284">
        <v>4</v>
      </c>
      <c r="B12" s="90" t="str">
        <f>+'UNITA E CONSUMI SOTTOUTENZE'!B34</f>
        <v>E</v>
      </c>
      <c r="C12" s="144">
        <f>+'UNITA E CONSUMI SOTTOUTENZE'!E34</f>
        <v>0</v>
      </c>
      <c r="D12" s="294"/>
      <c r="E12" s="91">
        <f>+'RIPARTIZ SOTTO-UTENZA_dettagl'!AE9</f>
        <v>0</v>
      </c>
      <c r="H12" s="91">
        <f>+IF('UNITA E CONSUMI SOTTOUTENZE'!$C$5&gt;'UNITA E CONSUMI SOTTOUTENZE'!A34,('RIPARTIZ SOTTO-UTENZA_NOCONS'!$Z$5+'RIPARTIZ SOTTO-UTENZA_NOCONS'!$AC$5)/'UNITA E CONSUMI SOTTOUTENZE'!$F$14*'UNITA E CONSUMI SOTTOUTENZE'!$A$5,0)</f>
        <v>0</v>
      </c>
    </row>
    <row r="13" spans="1:10" ht="15" x14ac:dyDescent="0.25">
      <c r="A13" s="284">
        <v>5</v>
      </c>
      <c r="B13" s="90" t="str">
        <f>+'UNITA E CONSUMI SOTTOUTENZE'!B35</f>
        <v>F</v>
      </c>
      <c r="C13" s="144">
        <f>+'UNITA E CONSUMI SOTTOUTENZE'!E35</f>
        <v>0</v>
      </c>
      <c r="D13" s="294"/>
      <c r="E13" s="91">
        <f>+'RIPARTIZ SOTTO-UTENZA_dettagl'!AE10</f>
        <v>0</v>
      </c>
      <c r="H13" s="91">
        <f>+IF('UNITA E CONSUMI SOTTOUTENZE'!$C$5&gt;'UNITA E CONSUMI SOTTOUTENZE'!A35,('RIPARTIZ SOTTO-UTENZA_NOCONS'!$Z$5+'RIPARTIZ SOTTO-UTENZA_NOCONS'!$AC$5)/'UNITA E CONSUMI SOTTOUTENZE'!$F$14*'UNITA E CONSUMI SOTTOUTENZE'!$A$5,0)</f>
        <v>0</v>
      </c>
    </row>
    <row r="14" spans="1:10" ht="15" x14ac:dyDescent="0.25">
      <c r="A14" s="284">
        <v>6</v>
      </c>
      <c r="B14" s="90" t="str">
        <f>+'UNITA E CONSUMI SOTTOUTENZE'!B36</f>
        <v>G</v>
      </c>
      <c r="C14" s="144">
        <f>+'UNITA E CONSUMI SOTTOUTENZE'!E36</f>
        <v>0</v>
      </c>
      <c r="D14" s="294"/>
      <c r="E14" s="91">
        <f>+'RIPARTIZ SOTTO-UTENZA_dettagl'!AE11</f>
        <v>0</v>
      </c>
      <c r="H14" s="91">
        <f>+IF('UNITA E CONSUMI SOTTOUTENZE'!$C$5&gt;'UNITA E CONSUMI SOTTOUTENZE'!A36,('RIPARTIZ SOTTO-UTENZA_NOCONS'!$Z$5+'RIPARTIZ SOTTO-UTENZA_NOCONS'!$AC$5)/'UNITA E CONSUMI SOTTOUTENZE'!$F$14*'UNITA E CONSUMI SOTTOUTENZE'!$A$5,0)</f>
        <v>0</v>
      </c>
    </row>
    <row r="15" spans="1:10" ht="15" x14ac:dyDescent="0.25">
      <c r="A15" s="284">
        <v>7</v>
      </c>
      <c r="B15" s="90" t="str">
        <f>+'UNITA E CONSUMI SOTTOUTENZE'!B37</f>
        <v>H</v>
      </c>
      <c r="C15" s="144">
        <f>+'UNITA E CONSUMI SOTTOUTENZE'!E37</f>
        <v>0</v>
      </c>
      <c r="D15" s="294"/>
      <c r="E15" s="91">
        <f>+'RIPARTIZ SOTTO-UTENZA_dettagl'!AE12</f>
        <v>0</v>
      </c>
      <c r="H15" s="91">
        <f>+IF('UNITA E CONSUMI SOTTOUTENZE'!$C$5&gt;'UNITA E CONSUMI SOTTOUTENZE'!A37,('RIPARTIZ SOTTO-UTENZA_NOCONS'!$Z$5+'RIPARTIZ SOTTO-UTENZA_NOCONS'!$AC$5)/'UNITA E CONSUMI SOTTOUTENZE'!$F$14*'UNITA E CONSUMI SOTTOUTENZE'!$A$5,0)</f>
        <v>0</v>
      </c>
    </row>
    <row r="16" spans="1:10" ht="15" x14ac:dyDescent="0.25">
      <c r="A16" s="284">
        <v>8</v>
      </c>
      <c r="B16" s="90" t="str">
        <f>+'UNITA E CONSUMI SOTTOUTENZE'!B38</f>
        <v>I</v>
      </c>
      <c r="C16" s="144">
        <f>+'UNITA E CONSUMI SOTTOUTENZE'!E38</f>
        <v>0</v>
      </c>
      <c r="D16" s="294"/>
      <c r="E16" s="91">
        <f>+'RIPARTIZ SOTTO-UTENZA_dettagl'!AE13</f>
        <v>0</v>
      </c>
      <c r="H16" s="91">
        <f>+IF('UNITA E CONSUMI SOTTOUTENZE'!$C$5&gt;'UNITA E CONSUMI SOTTOUTENZE'!A38,('RIPARTIZ SOTTO-UTENZA_NOCONS'!$Z$5+'RIPARTIZ SOTTO-UTENZA_NOCONS'!$AC$5)/'UNITA E CONSUMI SOTTOUTENZE'!$F$14*'UNITA E CONSUMI SOTTOUTENZE'!$A$5,0)</f>
        <v>0</v>
      </c>
    </row>
    <row r="17" spans="1:8" ht="15" x14ac:dyDescent="0.25">
      <c r="A17" s="284">
        <v>9</v>
      </c>
      <c r="B17" s="90" t="str">
        <f>+'UNITA E CONSUMI SOTTOUTENZE'!B39</f>
        <v>L</v>
      </c>
      <c r="C17" s="144">
        <f>+'UNITA E CONSUMI SOTTOUTENZE'!E39</f>
        <v>0</v>
      </c>
      <c r="D17" s="294"/>
      <c r="E17" s="91">
        <f>+'RIPARTIZ SOTTO-UTENZA_dettagl'!AE14</f>
        <v>0</v>
      </c>
      <c r="H17" s="91">
        <f>+IF('UNITA E CONSUMI SOTTOUTENZE'!$C$5&gt;'UNITA E CONSUMI SOTTOUTENZE'!A39,('RIPARTIZ SOTTO-UTENZA_NOCONS'!$Z$5+'RIPARTIZ SOTTO-UTENZA_NOCONS'!$AC$5)/'UNITA E CONSUMI SOTTOUTENZE'!$F$14*'UNITA E CONSUMI SOTTOUTENZE'!$A$5,0)</f>
        <v>0</v>
      </c>
    </row>
    <row r="18" spans="1:8" ht="15" x14ac:dyDescent="0.25">
      <c r="A18" s="284">
        <v>10</v>
      </c>
      <c r="B18" s="90" t="str">
        <f>+'UNITA E CONSUMI SOTTOUTENZE'!B40</f>
        <v>M</v>
      </c>
      <c r="C18" s="144">
        <f>+'UNITA E CONSUMI SOTTOUTENZE'!E40</f>
        <v>0</v>
      </c>
      <c r="D18" s="294"/>
      <c r="E18" s="91">
        <f>+'RIPARTIZ SOTTO-UTENZA_dettagl'!AE15</f>
        <v>0</v>
      </c>
      <c r="H18" s="91">
        <f>+IF('UNITA E CONSUMI SOTTOUTENZE'!$C$5&gt;'UNITA E CONSUMI SOTTOUTENZE'!A40,('RIPARTIZ SOTTO-UTENZA_NOCONS'!$Z$5+'RIPARTIZ SOTTO-UTENZA_NOCONS'!$AC$5)/'UNITA E CONSUMI SOTTOUTENZE'!$F$14*'UNITA E CONSUMI SOTTOUTENZE'!$A$5,0)</f>
        <v>0</v>
      </c>
    </row>
    <row r="19" spans="1:8" ht="15" x14ac:dyDescent="0.25">
      <c r="A19" s="284">
        <v>11</v>
      </c>
      <c r="B19" s="90" t="str">
        <f>+'UNITA E CONSUMI SOTTOUTENZE'!B41</f>
        <v>N</v>
      </c>
      <c r="C19" s="144">
        <f>+'UNITA E CONSUMI SOTTOUTENZE'!E41</f>
        <v>0</v>
      </c>
      <c r="D19" s="294"/>
      <c r="E19" s="91">
        <f>+'RIPARTIZ SOTTO-UTENZA_dettagl'!AE16</f>
        <v>0</v>
      </c>
      <c r="H19" s="91">
        <f>+IF('UNITA E CONSUMI SOTTOUTENZE'!$C$5&gt;'UNITA E CONSUMI SOTTOUTENZE'!A41,('RIPARTIZ SOTTO-UTENZA_NOCONS'!$Z$5+'RIPARTIZ SOTTO-UTENZA_NOCONS'!$AC$5)/'UNITA E CONSUMI SOTTOUTENZE'!$F$14*'UNITA E CONSUMI SOTTOUTENZE'!$A$5,0)</f>
        <v>0</v>
      </c>
    </row>
    <row r="20" spans="1:8" ht="15" x14ac:dyDescent="0.25">
      <c r="A20" s="284">
        <v>12</v>
      </c>
      <c r="B20" s="90" t="str">
        <f>+'UNITA E CONSUMI SOTTOUTENZE'!B42</f>
        <v>O</v>
      </c>
      <c r="C20" s="144">
        <f>+'UNITA E CONSUMI SOTTOUTENZE'!E42</f>
        <v>0</v>
      </c>
      <c r="D20" s="294"/>
      <c r="E20" s="91">
        <f>+'RIPARTIZ SOTTO-UTENZA_dettagl'!AE17</f>
        <v>0</v>
      </c>
      <c r="H20" s="91">
        <f>+IF('UNITA E CONSUMI SOTTOUTENZE'!$C$5&gt;'UNITA E CONSUMI SOTTOUTENZE'!A42,('RIPARTIZ SOTTO-UTENZA_NOCONS'!$Z$5+'RIPARTIZ SOTTO-UTENZA_NOCONS'!$AC$5)/'UNITA E CONSUMI SOTTOUTENZE'!$F$14*'UNITA E CONSUMI SOTTOUTENZE'!$A$5,0)</f>
        <v>0</v>
      </c>
    </row>
    <row r="21" spans="1:8" ht="15" x14ac:dyDescent="0.25">
      <c r="A21" s="284">
        <v>13</v>
      </c>
      <c r="B21" s="90" t="str">
        <f>+'UNITA E CONSUMI SOTTOUTENZE'!B43</f>
        <v>P</v>
      </c>
      <c r="C21" s="144">
        <f>+'UNITA E CONSUMI SOTTOUTENZE'!E43</f>
        <v>0</v>
      </c>
      <c r="D21" s="294"/>
      <c r="E21" s="91">
        <f>+'RIPARTIZ SOTTO-UTENZA_dettagl'!AE18</f>
        <v>0</v>
      </c>
      <c r="H21" s="91">
        <f>+IF('UNITA E CONSUMI SOTTOUTENZE'!$C$5&gt;'UNITA E CONSUMI SOTTOUTENZE'!A43,('RIPARTIZ SOTTO-UTENZA_NOCONS'!$Z$5+'RIPARTIZ SOTTO-UTENZA_NOCONS'!$AC$5)/'UNITA E CONSUMI SOTTOUTENZE'!$F$14*'UNITA E CONSUMI SOTTOUTENZE'!$A$5,0)</f>
        <v>0</v>
      </c>
    </row>
    <row r="22" spans="1:8" ht="15" x14ac:dyDescent="0.25">
      <c r="A22" s="284">
        <v>14</v>
      </c>
      <c r="B22" s="90" t="str">
        <f>+'UNITA E CONSUMI SOTTOUTENZE'!B44</f>
        <v>Q</v>
      </c>
      <c r="C22" s="144">
        <f>+'UNITA E CONSUMI SOTTOUTENZE'!E44</f>
        <v>0</v>
      </c>
      <c r="D22" s="294"/>
      <c r="E22" s="91">
        <f>+'RIPARTIZ SOTTO-UTENZA_dettagl'!AE19</f>
        <v>0</v>
      </c>
      <c r="H22" s="91">
        <f>+IF('UNITA E CONSUMI SOTTOUTENZE'!$C$5&gt;'UNITA E CONSUMI SOTTOUTENZE'!A44,('RIPARTIZ SOTTO-UTENZA_NOCONS'!$Z$5+'RIPARTIZ SOTTO-UTENZA_NOCONS'!$AC$5)/'UNITA E CONSUMI SOTTOUTENZE'!$F$14*'UNITA E CONSUMI SOTTOUTENZE'!$A$5,0)</f>
        <v>0</v>
      </c>
    </row>
    <row r="23" spans="1:8" ht="15" x14ac:dyDescent="0.25">
      <c r="A23" s="284">
        <v>15</v>
      </c>
      <c r="B23" s="90" t="str">
        <f>+'UNITA E CONSUMI SOTTOUTENZE'!B45</f>
        <v>R</v>
      </c>
      <c r="C23" s="144">
        <f>+'UNITA E CONSUMI SOTTOUTENZE'!E45</f>
        <v>0</v>
      </c>
      <c r="D23" s="294"/>
      <c r="E23" s="91">
        <f>+'RIPARTIZ SOTTO-UTENZA_dettagl'!AE20</f>
        <v>0</v>
      </c>
      <c r="H23" s="91">
        <f>+IF('UNITA E CONSUMI SOTTOUTENZE'!$C$5&gt;'UNITA E CONSUMI SOTTOUTENZE'!A45,('RIPARTIZ SOTTO-UTENZA_NOCONS'!$Z$5+'RIPARTIZ SOTTO-UTENZA_NOCONS'!$AC$5)/'UNITA E CONSUMI SOTTOUTENZE'!$F$14*'UNITA E CONSUMI SOTTOUTENZE'!$A$5,0)</f>
        <v>0</v>
      </c>
    </row>
    <row r="24" spans="1:8" ht="15" x14ac:dyDescent="0.25">
      <c r="A24" s="284">
        <v>16</v>
      </c>
      <c r="B24" s="90" t="str">
        <f>+'UNITA E CONSUMI SOTTOUTENZE'!B46</f>
        <v>S</v>
      </c>
      <c r="C24" s="144">
        <f>+'UNITA E CONSUMI SOTTOUTENZE'!E46</f>
        <v>0</v>
      </c>
      <c r="D24" s="294"/>
      <c r="E24" s="91">
        <f>+'RIPARTIZ SOTTO-UTENZA_dettagl'!AE21</f>
        <v>0</v>
      </c>
      <c r="H24" s="91">
        <f>+IF('UNITA E CONSUMI SOTTOUTENZE'!$C$5&gt;'UNITA E CONSUMI SOTTOUTENZE'!A46,('RIPARTIZ SOTTO-UTENZA_NOCONS'!$Z$5+'RIPARTIZ SOTTO-UTENZA_NOCONS'!$AC$5)/'UNITA E CONSUMI SOTTOUTENZE'!$F$14*'UNITA E CONSUMI SOTTOUTENZE'!$A$5,0)</f>
        <v>0</v>
      </c>
    </row>
    <row r="25" spans="1:8" ht="15" x14ac:dyDescent="0.25">
      <c r="A25" s="284">
        <v>17</v>
      </c>
      <c r="B25" s="90" t="str">
        <f>+'UNITA E CONSUMI SOTTOUTENZE'!B47</f>
        <v>T</v>
      </c>
      <c r="C25" s="144">
        <f>+'UNITA E CONSUMI SOTTOUTENZE'!E47</f>
        <v>0</v>
      </c>
      <c r="D25" s="294"/>
      <c r="E25" s="91">
        <f>+'RIPARTIZ SOTTO-UTENZA_dettagl'!AE22</f>
        <v>0</v>
      </c>
      <c r="H25" s="91">
        <f>+IF('UNITA E CONSUMI SOTTOUTENZE'!$C$5&gt;'UNITA E CONSUMI SOTTOUTENZE'!A47,('RIPARTIZ SOTTO-UTENZA_NOCONS'!$Z$5+'RIPARTIZ SOTTO-UTENZA_NOCONS'!$AC$5)/'UNITA E CONSUMI SOTTOUTENZE'!$F$14*'UNITA E CONSUMI SOTTOUTENZE'!$A$5,0)</f>
        <v>0</v>
      </c>
    </row>
    <row r="26" spans="1:8" ht="15" x14ac:dyDescent="0.25">
      <c r="A26" s="284">
        <v>18</v>
      </c>
      <c r="B26" s="90" t="str">
        <f>+'UNITA E CONSUMI SOTTOUTENZE'!B48</f>
        <v>U</v>
      </c>
      <c r="C26" s="144">
        <f>+'UNITA E CONSUMI SOTTOUTENZE'!E48</f>
        <v>0</v>
      </c>
      <c r="D26" s="294"/>
      <c r="E26" s="91">
        <f>+'RIPARTIZ SOTTO-UTENZA_dettagl'!AE23</f>
        <v>0</v>
      </c>
      <c r="H26" s="91">
        <f>+IF('UNITA E CONSUMI SOTTOUTENZE'!$C$5&gt;'UNITA E CONSUMI SOTTOUTENZE'!A48,('RIPARTIZ SOTTO-UTENZA_NOCONS'!$Z$5+'RIPARTIZ SOTTO-UTENZA_NOCONS'!$AC$5)/'UNITA E CONSUMI SOTTOUTENZE'!$F$14*'UNITA E CONSUMI SOTTOUTENZE'!$A$5,0)</f>
        <v>0</v>
      </c>
    </row>
    <row r="27" spans="1:8" ht="15" x14ac:dyDescent="0.25">
      <c r="A27" s="284">
        <v>19</v>
      </c>
      <c r="B27" s="90" t="str">
        <f>+'UNITA E CONSUMI SOTTOUTENZE'!B49</f>
        <v>V</v>
      </c>
      <c r="C27" s="144">
        <f>+'UNITA E CONSUMI SOTTOUTENZE'!E49</f>
        <v>0</v>
      </c>
      <c r="D27" s="294"/>
      <c r="E27" s="91">
        <f>+'RIPARTIZ SOTTO-UTENZA_dettagl'!AE24</f>
        <v>0</v>
      </c>
      <c r="H27" s="91">
        <f>+IF('UNITA E CONSUMI SOTTOUTENZE'!$C$5&gt;'UNITA E CONSUMI SOTTOUTENZE'!A49,('RIPARTIZ SOTTO-UTENZA_NOCONS'!$Z$5+'RIPARTIZ SOTTO-UTENZA_NOCONS'!$AC$5)/'UNITA E CONSUMI SOTTOUTENZE'!$F$14*'UNITA E CONSUMI SOTTOUTENZE'!$A$5,0)</f>
        <v>0</v>
      </c>
    </row>
    <row r="28" spans="1:8" ht="15" x14ac:dyDescent="0.25">
      <c r="A28" s="284">
        <v>20</v>
      </c>
      <c r="B28" s="90" t="str">
        <f>+'UNITA E CONSUMI SOTTOUTENZE'!B50</f>
        <v>Z</v>
      </c>
      <c r="C28" s="144">
        <f>+'UNITA E CONSUMI SOTTOUTENZE'!E50</f>
        <v>0</v>
      </c>
      <c r="D28" s="294"/>
      <c r="E28" s="91">
        <f>+'RIPARTIZ SOTTO-UTENZA_dettagl'!AE25</f>
        <v>0</v>
      </c>
      <c r="H28" s="91">
        <f>+IF('UNITA E CONSUMI SOTTOUTENZE'!$C$5&gt;'UNITA E CONSUMI SOTTOUTENZE'!A50,('RIPARTIZ SOTTO-UTENZA_NOCONS'!$Z$5+'RIPARTIZ SOTTO-UTENZA_NOCONS'!$AC$5)/'UNITA E CONSUMI SOTTOUTENZE'!$F$14*'UNITA E CONSUMI SOTTOUTENZE'!$A$5,0)</f>
        <v>0</v>
      </c>
    </row>
    <row r="29" spans="1:8" ht="15" x14ac:dyDescent="0.25">
      <c r="A29" s="284">
        <v>21</v>
      </c>
      <c r="B29" s="90" t="str">
        <f>+'UNITA E CONSUMI SOTTOUTENZE'!B51</f>
        <v>J</v>
      </c>
      <c r="C29" s="144">
        <f>+'UNITA E CONSUMI SOTTOUTENZE'!E51</f>
        <v>0</v>
      </c>
      <c r="D29" s="294"/>
      <c r="E29" s="91">
        <f>+'RIPARTIZ SOTTO-UTENZA_dettagl'!AE26</f>
        <v>0</v>
      </c>
      <c r="H29" s="91">
        <f>+IF('UNITA E CONSUMI SOTTOUTENZE'!$C$5&gt;'UNITA E CONSUMI SOTTOUTENZE'!A51,('RIPARTIZ SOTTO-UTENZA_NOCONS'!$Z$5+'RIPARTIZ SOTTO-UTENZA_NOCONS'!$AC$5)/'UNITA E CONSUMI SOTTOUTENZE'!$F$14*'UNITA E CONSUMI SOTTOUTENZE'!$A$5,0)</f>
        <v>0</v>
      </c>
    </row>
    <row r="30" spans="1:8" ht="15" x14ac:dyDescent="0.25">
      <c r="A30" s="284">
        <v>22</v>
      </c>
      <c r="B30" s="90" t="str">
        <f>+'UNITA E CONSUMI SOTTOUTENZE'!B52</f>
        <v>K</v>
      </c>
      <c r="C30" s="144">
        <f>+'UNITA E CONSUMI SOTTOUTENZE'!E52</f>
        <v>0</v>
      </c>
      <c r="D30" s="294"/>
      <c r="E30" s="91">
        <f>+'RIPARTIZ SOTTO-UTENZA_dettagl'!AE27</f>
        <v>0</v>
      </c>
      <c r="H30" s="91">
        <f>+IF('UNITA E CONSUMI SOTTOUTENZE'!$C$5&gt;'UNITA E CONSUMI SOTTOUTENZE'!A52,('RIPARTIZ SOTTO-UTENZA_NOCONS'!$Z$5+'RIPARTIZ SOTTO-UTENZA_NOCONS'!$AC$5)/'UNITA E CONSUMI SOTTOUTENZE'!$F$14*'UNITA E CONSUMI SOTTOUTENZE'!$A$5,0)</f>
        <v>0</v>
      </c>
    </row>
    <row r="31" spans="1:8" ht="15" x14ac:dyDescent="0.25">
      <c r="A31" s="284">
        <v>23</v>
      </c>
      <c r="B31" s="90" t="str">
        <f>+'UNITA E CONSUMI SOTTOUTENZE'!B53</f>
        <v>Y</v>
      </c>
      <c r="C31" s="144">
        <f>+'UNITA E CONSUMI SOTTOUTENZE'!E53</f>
        <v>0</v>
      </c>
      <c r="D31" s="294"/>
      <c r="E31" s="91">
        <f>+'RIPARTIZ SOTTO-UTENZA_dettagl'!AE28</f>
        <v>0</v>
      </c>
      <c r="H31" s="91">
        <f>+IF('UNITA E CONSUMI SOTTOUTENZE'!$C$5&gt;'UNITA E CONSUMI SOTTOUTENZE'!A53,('RIPARTIZ SOTTO-UTENZA_NOCONS'!$Z$5+'RIPARTIZ SOTTO-UTENZA_NOCONS'!$AC$5)/'UNITA E CONSUMI SOTTOUTENZE'!$F$14*'UNITA E CONSUMI SOTTOUTENZE'!$A$5,0)</f>
        <v>0</v>
      </c>
    </row>
    <row r="32" spans="1:8" ht="15" x14ac:dyDescent="0.25">
      <c r="A32" s="284">
        <v>24</v>
      </c>
      <c r="B32" s="90" t="str">
        <f>+'UNITA E CONSUMI SOTTOUTENZE'!B54</f>
        <v>X</v>
      </c>
      <c r="C32" s="144">
        <f>+'UNITA E CONSUMI SOTTOUTENZE'!E54</f>
        <v>0</v>
      </c>
      <c r="D32" s="294"/>
      <c r="E32" s="91">
        <f>+'RIPARTIZ SOTTO-UTENZA_dettagl'!AE29</f>
        <v>0</v>
      </c>
      <c r="H32" s="91">
        <f>+IF('UNITA E CONSUMI SOTTOUTENZE'!$C$5&gt;'UNITA E CONSUMI SOTTOUTENZE'!A54,('RIPARTIZ SOTTO-UTENZA_NOCONS'!$Z$5+'RIPARTIZ SOTTO-UTENZA_NOCONS'!$AC$5)/'UNITA E CONSUMI SOTTOUTENZE'!$F$14*'UNITA E CONSUMI SOTTOUTENZE'!$A$5,0)</f>
        <v>0</v>
      </c>
    </row>
    <row r="33" spans="1:8" ht="15" x14ac:dyDescent="0.25">
      <c r="A33" s="284">
        <v>25</v>
      </c>
      <c r="B33" s="90" t="str">
        <f>+'UNITA E CONSUMI SOTTOUTENZE'!B55</f>
        <v>W</v>
      </c>
      <c r="C33" s="144">
        <f>+'UNITA E CONSUMI SOTTOUTENZE'!E55</f>
        <v>0</v>
      </c>
      <c r="D33" s="294"/>
      <c r="E33" s="91">
        <f>+'RIPARTIZ SOTTO-UTENZA_dettagl'!AE30</f>
        <v>0</v>
      </c>
      <c r="H33" s="91">
        <f>+IF('UNITA E CONSUMI SOTTOUTENZE'!$C$5&gt;'UNITA E CONSUMI SOTTOUTENZE'!A55,('RIPARTIZ SOTTO-UTENZA_NOCONS'!$Z$5+'RIPARTIZ SOTTO-UTENZA_NOCONS'!$AC$5)/'UNITA E CONSUMI SOTTOUTENZE'!$F$14*'UNITA E CONSUMI SOTTOUTENZE'!$A$5,0)</f>
        <v>0</v>
      </c>
    </row>
    <row r="34" spans="1:8" ht="15" x14ac:dyDescent="0.25">
      <c r="A34" s="284">
        <v>26</v>
      </c>
      <c r="B34" s="90" t="str">
        <f>+'UNITA E CONSUMI SOTTOUTENZE'!B56</f>
        <v>A_1</v>
      </c>
      <c r="C34" s="144">
        <f>+'UNITA E CONSUMI SOTTOUTENZE'!E56</f>
        <v>0</v>
      </c>
      <c r="D34" s="294"/>
      <c r="E34" s="91">
        <f>+'RIPARTIZ SOTTO-UTENZA_dettagl'!AE31</f>
        <v>0</v>
      </c>
      <c r="H34" s="91">
        <f>+IF('UNITA E CONSUMI SOTTOUTENZE'!$C$5&gt;'UNITA E CONSUMI SOTTOUTENZE'!A56,('RIPARTIZ SOTTO-UTENZA_NOCONS'!$Z$5+'RIPARTIZ SOTTO-UTENZA_NOCONS'!$AC$5)/'UNITA E CONSUMI SOTTOUTENZE'!$F$14*'UNITA E CONSUMI SOTTOUTENZE'!$A$5,0)</f>
        <v>0</v>
      </c>
    </row>
    <row r="35" spans="1:8" ht="15" x14ac:dyDescent="0.25">
      <c r="A35" s="284">
        <v>27</v>
      </c>
      <c r="B35" s="90" t="str">
        <f>+'UNITA E CONSUMI SOTTOUTENZE'!B57</f>
        <v>B_1</v>
      </c>
      <c r="C35" s="144">
        <f>+'UNITA E CONSUMI SOTTOUTENZE'!E57</f>
        <v>0</v>
      </c>
      <c r="D35" s="294"/>
      <c r="E35" s="91">
        <f>+'RIPARTIZ SOTTO-UTENZA_dettagl'!AE32</f>
        <v>0</v>
      </c>
      <c r="H35" s="91">
        <f>+IF('UNITA E CONSUMI SOTTOUTENZE'!$C$5&gt;'UNITA E CONSUMI SOTTOUTENZE'!A57,('RIPARTIZ SOTTO-UTENZA_NOCONS'!$Z$5+'RIPARTIZ SOTTO-UTENZA_NOCONS'!$AC$5)/'UNITA E CONSUMI SOTTOUTENZE'!$F$14*'UNITA E CONSUMI SOTTOUTENZE'!$A$5,0)</f>
        <v>0</v>
      </c>
    </row>
    <row r="36" spans="1:8" ht="15" x14ac:dyDescent="0.25">
      <c r="A36" s="284">
        <v>28</v>
      </c>
      <c r="B36" s="90" t="str">
        <f>+'UNITA E CONSUMI SOTTOUTENZE'!B58</f>
        <v>C_1</v>
      </c>
      <c r="C36" s="144">
        <f>+'UNITA E CONSUMI SOTTOUTENZE'!E58</f>
        <v>0</v>
      </c>
      <c r="D36" s="294"/>
      <c r="E36" s="91">
        <f>+'RIPARTIZ SOTTO-UTENZA_dettagl'!AE33</f>
        <v>0</v>
      </c>
      <c r="H36" s="91">
        <f>+IF('UNITA E CONSUMI SOTTOUTENZE'!$C$5&gt;'UNITA E CONSUMI SOTTOUTENZE'!A58,('RIPARTIZ SOTTO-UTENZA_NOCONS'!$Z$5+'RIPARTIZ SOTTO-UTENZA_NOCONS'!$AC$5)/'UNITA E CONSUMI SOTTOUTENZE'!$F$14*'UNITA E CONSUMI SOTTOUTENZE'!$A$5,0)</f>
        <v>0</v>
      </c>
    </row>
    <row r="37" spans="1:8" ht="15" x14ac:dyDescent="0.25">
      <c r="A37" s="284">
        <v>29</v>
      </c>
      <c r="B37" s="90" t="str">
        <f>+'UNITA E CONSUMI SOTTOUTENZE'!B59</f>
        <v>D_1</v>
      </c>
      <c r="C37" s="144">
        <f>+'UNITA E CONSUMI SOTTOUTENZE'!E59</f>
        <v>0</v>
      </c>
      <c r="D37" s="294"/>
      <c r="E37" s="91">
        <f>+'RIPARTIZ SOTTO-UTENZA_dettagl'!AE34</f>
        <v>0</v>
      </c>
      <c r="H37" s="91">
        <f>+IF('UNITA E CONSUMI SOTTOUTENZE'!$C$5&gt;'UNITA E CONSUMI SOTTOUTENZE'!A59,('RIPARTIZ SOTTO-UTENZA_NOCONS'!$Z$5+'RIPARTIZ SOTTO-UTENZA_NOCONS'!$AC$5)/'UNITA E CONSUMI SOTTOUTENZE'!$F$14*'UNITA E CONSUMI SOTTOUTENZE'!$A$5,0)</f>
        <v>0</v>
      </c>
    </row>
    <row r="38" spans="1:8" ht="15" x14ac:dyDescent="0.25">
      <c r="A38" s="284">
        <v>30</v>
      </c>
      <c r="B38" s="90" t="str">
        <f>+'UNITA E CONSUMI SOTTOUTENZE'!B60</f>
        <v>E_1</v>
      </c>
      <c r="C38" s="144">
        <f>+'UNITA E CONSUMI SOTTOUTENZE'!E60</f>
        <v>0</v>
      </c>
      <c r="D38" s="294"/>
      <c r="E38" s="91">
        <f>+'RIPARTIZ SOTTO-UTENZA_dettagl'!AE35</f>
        <v>0</v>
      </c>
      <c r="H38" s="91">
        <f>+IF('UNITA E CONSUMI SOTTOUTENZE'!$C$5&gt;'UNITA E CONSUMI SOTTOUTENZE'!A60,('RIPARTIZ SOTTO-UTENZA_NOCONS'!$Z$5+'RIPARTIZ SOTTO-UTENZA_NOCONS'!$AC$5)/'UNITA E CONSUMI SOTTOUTENZE'!$F$14*'UNITA E CONSUMI SOTTOUTENZE'!$A$5,0)</f>
        <v>0</v>
      </c>
    </row>
    <row r="39" spans="1:8" ht="15" x14ac:dyDescent="0.25">
      <c r="A39" s="284">
        <v>31</v>
      </c>
      <c r="B39" s="90" t="str">
        <f>+'UNITA E CONSUMI SOTTOUTENZE'!B61</f>
        <v>F_1</v>
      </c>
      <c r="C39" s="144">
        <f>+'UNITA E CONSUMI SOTTOUTENZE'!E61</f>
        <v>0</v>
      </c>
      <c r="D39" s="294"/>
      <c r="E39" s="91">
        <f>+'RIPARTIZ SOTTO-UTENZA_dettagl'!AE36</f>
        <v>0</v>
      </c>
      <c r="H39" s="91">
        <f>+IF('UNITA E CONSUMI SOTTOUTENZE'!$C$5&gt;'UNITA E CONSUMI SOTTOUTENZE'!A61,('RIPARTIZ SOTTO-UTENZA_NOCONS'!$Z$5+'RIPARTIZ SOTTO-UTENZA_NOCONS'!$AC$5)/'UNITA E CONSUMI SOTTOUTENZE'!$F$14*'UNITA E CONSUMI SOTTOUTENZE'!$A$5,0)</f>
        <v>0</v>
      </c>
    </row>
    <row r="40" spans="1:8" ht="15" x14ac:dyDescent="0.25">
      <c r="A40" s="284">
        <v>32</v>
      </c>
      <c r="B40" s="90" t="str">
        <f>+'UNITA E CONSUMI SOTTOUTENZE'!B62</f>
        <v>G_1</v>
      </c>
      <c r="C40" s="144">
        <f>+'UNITA E CONSUMI SOTTOUTENZE'!E62</f>
        <v>0</v>
      </c>
      <c r="D40" s="294"/>
      <c r="E40" s="91">
        <f>+'RIPARTIZ SOTTO-UTENZA_dettagl'!AE37</f>
        <v>0</v>
      </c>
      <c r="H40" s="91">
        <f>+IF('UNITA E CONSUMI SOTTOUTENZE'!$C$5&gt;'UNITA E CONSUMI SOTTOUTENZE'!A62,('RIPARTIZ SOTTO-UTENZA_NOCONS'!$Z$5+'RIPARTIZ SOTTO-UTENZA_NOCONS'!$AC$5)/'UNITA E CONSUMI SOTTOUTENZE'!$F$14*'UNITA E CONSUMI SOTTOUTENZE'!$A$5,0)</f>
        <v>0</v>
      </c>
    </row>
    <row r="41" spans="1:8" ht="15" x14ac:dyDescent="0.25">
      <c r="A41" s="284">
        <v>33</v>
      </c>
      <c r="B41" s="90" t="str">
        <f>+'UNITA E CONSUMI SOTTOUTENZE'!B63</f>
        <v>H_1</v>
      </c>
      <c r="C41" s="144">
        <f>+'UNITA E CONSUMI SOTTOUTENZE'!E63</f>
        <v>0</v>
      </c>
      <c r="D41" s="294"/>
      <c r="E41" s="91">
        <f>+'RIPARTIZ SOTTO-UTENZA_dettagl'!AE38</f>
        <v>0</v>
      </c>
      <c r="H41" s="91">
        <f>+IF('UNITA E CONSUMI SOTTOUTENZE'!$C$5&gt;'UNITA E CONSUMI SOTTOUTENZE'!A63,('RIPARTIZ SOTTO-UTENZA_NOCONS'!$Z$5+'RIPARTIZ SOTTO-UTENZA_NOCONS'!$AC$5)/'UNITA E CONSUMI SOTTOUTENZE'!$F$14*'UNITA E CONSUMI SOTTOUTENZE'!$A$5,0)</f>
        <v>0</v>
      </c>
    </row>
    <row r="42" spans="1:8" ht="15" x14ac:dyDescent="0.25">
      <c r="A42" s="284">
        <v>34</v>
      </c>
      <c r="B42" s="90" t="str">
        <f>+'UNITA E CONSUMI SOTTOUTENZE'!B64</f>
        <v>I_1</v>
      </c>
      <c r="C42" s="144">
        <f>+'UNITA E CONSUMI SOTTOUTENZE'!E64</f>
        <v>0</v>
      </c>
      <c r="D42" s="294"/>
      <c r="E42" s="91">
        <f>+'RIPARTIZ SOTTO-UTENZA_dettagl'!AE39</f>
        <v>0</v>
      </c>
      <c r="H42" s="91">
        <f>+IF('UNITA E CONSUMI SOTTOUTENZE'!$C$5&gt;'UNITA E CONSUMI SOTTOUTENZE'!A64,('RIPARTIZ SOTTO-UTENZA_NOCONS'!$Z$5+'RIPARTIZ SOTTO-UTENZA_NOCONS'!$AC$5)/'UNITA E CONSUMI SOTTOUTENZE'!$F$14*'UNITA E CONSUMI SOTTOUTENZE'!$A$5,0)</f>
        <v>0</v>
      </c>
    </row>
    <row r="43" spans="1:8" ht="15" x14ac:dyDescent="0.25">
      <c r="A43" s="284">
        <v>35</v>
      </c>
      <c r="B43" s="90" t="str">
        <f>+'UNITA E CONSUMI SOTTOUTENZE'!B65</f>
        <v>L_1</v>
      </c>
      <c r="C43" s="144">
        <f>+'UNITA E CONSUMI SOTTOUTENZE'!E65</f>
        <v>0</v>
      </c>
      <c r="D43" s="294"/>
      <c r="E43" s="91">
        <f>+'RIPARTIZ SOTTO-UTENZA_dettagl'!AE40</f>
        <v>0</v>
      </c>
      <c r="H43" s="91">
        <f>+IF('UNITA E CONSUMI SOTTOUTENZE'!$C$5&gt;'UNITA E CONSUMI SOTTOUTENZE'!A65,('RIPARTIZ SOTTO-UTENZA_NOCONS'!$Z$5+'RIPARTIZ SOTTO-UTENZA_NOCONS'!$AC$5)/'UNITA E CONSUMI SOTTOUTENZE'!$F$14*'UNITA E CONSUMI SOTTOUTENZE'!$A$5,0)</f>
        <v>0</v>
      </c>
    </row>
    <row r="44" spans="1:8" ht="15" x14ac:dyDescent="0.25">
      <c r="A44" s="284">
        <v>36</v>
      </c>
      <c r="B44" s="90" t="str">
        <f>+'UNITA E CONSUMI SOTTOUTENZE'!B66</f>
        <v>M_1</v>
      </c>
      <c r="C44" s="144">
        <f>+'UNITA E CONSUMI SOTTOUTENZE'!E66</f>
        <v>0</v>
      </c>
      <c r="D44" s="294"/>
      <c r="E44" s="91">
        <f>+'RIPARTIZ SOTTO-UTENZA_dettagl'!AE41</f>
        <v>0</v>
      </c>
      <c r="H44" s="91">
        <f>+IF('UNITA E CONSUMI SOTTOUTENZE'!$C$5&gt;'UNITA E CONSUMI SOTTOUTENZE'!A66,('RIPARTIZ SOTTO-UTENZA_NOCONS'!$Z$5+'RIPARTIZ SOTTO-UTENZA_NOCONS'!$AC$5)/'UNITA E CONSUMI SOTTOUTENZE'!$F$14*'UNITA E CONSUMI SOTTOUTENZE'!$A$5,0)</f>
        <v>0</v>
      </c>
    </row>
    <row r="45" spans="1:8" ht="15" x14ac:dyDescent="0.25">
      <c r="A45" s="284">
        <v>37</v>
      </c>
      <c r="B45" s="90" t="str">
        <f>+'UNITA E CONSUMI SOTTOUTENZE'!B67</f>
        <v>N_1</v>
      </c>
      <c r="C45" s="144">
        <f>+'UNITA E CONSUMI SOTTOUTENZE'!E67</f>
        <v>0</v>
      </c>
      <c r="D45" s="294"/>
      <c r="E45" s="91">
        <f>+'RIPARTIZ SOTTO-UTENZA_dettagl'!AE42</f>
        <v>0</v>
      </c>
      <c r="H45" s="91">
        <f>+IF('UNITA E CONSUMI SOTTOUTENZE'!$C$5&gt;'UNITA E CONSUMI SOTTOUTENZE'!A67,('RIPARTIZ SOTTO-UTENZA_NOCONS'!$Z$5+'RIPARTIZ SOTTO-UTENZA_NOCONS'!$AC$5)/'UNITA E CONSUMI SOTTOUTENZE'!$F$14*'UNITA E CONSUMI SOTTOUTENZE'!$A$5,0)</f>
        <v>0</v>
      </c>
    </row>
    <row r="46" spans="1:8" ht="15" x14ac:dyDescent="0.25">
      <c r="A46" s="284">
        <v>38</v>
      </c>
      <c r="B46" s="90" t="str">
        <f>+'UNITA E CONSUMI SOTTOUTENZE'!B68</f>
        <v>O_1</v>
      </c>
      <c r="C46" s="144">
        <f>+'UNITA E CONSUMI SOTTOUTENZE'!E68</f>
        <v>0</v>
      </c>
      <c r="D46" s="294"/>
      <c r="E46" s="91">
        <f>+'RIPARTIZ SOTTO-UTENZA_dettagl'!AE43</f>
        <v>0</v>
      </c>
      <c r="H46" s="91">
        <f>+IF('UNITA E CONSUMI SOTTOUTENZE'!$C$5&gt;'UNITA E CONSUMI SOTTOUTENZE'!A68,('RIPARTIZ SOTTO-UTENZA_NOCONS'!$Z$5+'RIPARTIZ SOTTO-UTENZA_NOCONS'!$AC$5)/'UNITA E CONSUMI SOTTOUTENZE'!$F$14*'UNITA E CONSUMI SOTTOUTENZE'!$A$5,0)</f>
        <v>0</v>
      </c>
    </row>
    <row r="47" spans="1:8" ht="15" x14ac:dyDescent="0.25">
      <c r="A47" s="284">
        <v>39</v>
      </c>
      <c r="B47" s="90" t="str">
        <f>+'UNITA E CONSUMI SOTTOUTENZE'!B69</f>
        <v>P_1</v>
      </c>
      <c r="C47" s="144">
        <f>+'UNITA E CONSUMI SOTTOUTENZE'!E69</f>
        <v>0</v>
      </c>
      <c r="D47" s="294"/>
      <c r="E47" s="91">
        <f>+'RIPARTIZ SOTTO-UTENZA_dettagl'!AE44</f>
        <v>0</v>
      </c>
      <c r="H47" s="91">
        <f>+IF('UNITA E CONSUMI SOTTOUTENZE'!$C$5&gt;'UNITA E CONSUMI SOTTOUTENZE'!A69,('RIPARTIZ SOTTO-UTENZA_NOCONS'!$Z$5+'RIPARTIZ SOTTO-UTENZA_NOCONS'!$AC$5)/'UNITA E CONSUMI SOTTOUTENZE'!$F$14*'UNITA E CONSUMI SOTTOUTENZE'!$A$5,0)</f>
        <v>0</v>
      </c>
    </row>
    <row r="48" spans="1:8" ht="15" x14ac:dyDescent="0.25">
      <c r="A48" s="284">
        <v>40</v>
      </c>
      <c r="B48" s="90" t="str">
        <f>+'UNITA E CONSUMI SOTTOUTENZE'!B70</f>
        <v>Q_1</v>
      </c>
      <c r="C48" s="144">
        <f>+'UNITA E CONSUMI SOTTOUTENZE'!E70</f>
        <v>0</v>
      </c>
      <c r="D48" s="294"/>
      <c r="E48" s="91">
        <f>+'RIPARTIZ SOTTO-UTENZA_dettagl'!AE45</f>
        <v>0</v>
      </c>
      <c r="H48" s="91">
        <f>+IF('UNITA E CONSUMI SOTTOUTENZE'!$C$5&gt;'UNITA E CONSUMI SOTTOUTENZE'!A70,('RIPARTIZ SOTTO-UTENZA_NOCONS'!$Z$5+'RIPARTIZ SOTTO-UTENZA_NOCONS'!$AC$5)/'UNITA E CONSUMI SOTTOUTENZE'!$F$14*'UNITA E CONSUMI SOTTOUTENZE'!$A$5,0)</f>
        <v>0</v>
      </c>
    </row>
    <row r="49" spans="1:8" ht="15" x14ac:dyDescent="0.25">
      <c r="A49" s="284">
        <v>41</v>
      </c>
      <c r="B49" s="90" t="str">
        <f>+'UNITA E CONSUMI SOTTOUTENZE'!B71</f>
        <v>R_1</v>
      </c>
      <c r="C49" s="144">
        <f>+'UNITA E CONSUMI SOTTOUTENZE'!E71</f>
        <v>0</v>
      </c>
      <c r="D49" s="294"/>
      <c r="E49" s="91">
        <f>+'RIPARTIZ SOTTO-UTENZA_dettagl'!AE46</f>
        <v>0</v>
      </c>
      <c r="H49" s="91">
        <f>+IF('UNITA E CONSUMI SOTTOUTENZE'!$C$5&gt;'UNITA E CONSUMI SOTTOUTENZE'!A71,('RIPARTIZ SOTTO-UTENZA_NOCONS'!$Z$5+'RIPARTIZ SOTTO-UTENZA_NOCONS'!$AC$5)/'UNITA E CONSUMI SOTTOUTENZE'!$F$14*'UNITA E CONSUMI SOTTOUTENZE'!$A$5,0)</f>
        <v>0</v>
      </c>
    </row>
    <row r="50" spans="1:8" ht="15" x14ac:dyDescent="0.25">
      <c r="A50" s="284">
        <v>42</v>
      </c>
      <c r="B50" s="90" t="str">
        <f>+'UNITA E CONSUMI SOTTOUTENZE'!B72</f>
        <v>S_1</v>
      </c>
      <c r="C50" s="144">
        <f>+'UNITA E CONSUMI SOTTOUTENZE'!E72</f>
        <v>0</v>
      </c>
      <c r="D50" s="294"/>
      <c r="E50" s="91">
        <f>+'RIPARTIZ SOTTO-UTENZA_dettagl'!AE47</f>
        <v>0</v>
      </c>
      <c r="H50" s="91">
        <f>+IF('UNITA E CONSUMI SOTTOUTENZE'!$C$5&gt;'UNITA E CONSUMI SOTTOUTENZE'!A72,('RIPARTIZ SOTTO-UTENZA_NOCONS'!$Z$5+'RIPARTIZ SOTTO-UTENZA_NOCONS'!$AC$5)/'UNITA E CONSUMI SOTTOUTENZE'!$F$14*'UNITA E CONSUMI SOTTOUTENZE'!$A$5,0)</f>
        <v>0</v>
      </c>
    </row>
    <row r="51" spans="1:8" ht="15" x14ac:dyDescent="0.25">
      <c r="A51" s="284">
        <v>43</v>
      </c>
      <c r="B51" s="90" t="str">
        <f>+'UNITA E CONSUMI SOTTOUTENZE'!B73</f>
        <v>T_1</v>
      </c>
      <c r="C51" s="144">
        <f>+'UNITA E CONSUMI SOTTOUTENZE'!E73</f>
        <v>0</v>
      </c>
      <c r="D51" s="294"/>
      <c r="E51" s="91">
        <f>+'RIPARTIZ SOTTO-UTENZA_dettagl'!AE48</f>
        <v>0</v>
      </c>
      <c r="H51" s="91">
        <f>+IF('UNITA E CONSUMI SOTTOUTENZE'!$C$5&gt;'UNITA E CONSUMI SOTTOUTENZE'!A73,('RIPARTIZ SOTTO-UTENZA_NOCONS'!$Z$5+'RIPARTIZ SOTTO-UTENZA_NOCONS'!$AC$5)/'UNITA E CONSUMI SOTTOUTENZE'!$F$14*'UNITA E CONSUMI SOTTOUTENZE'!$A$5,0)</f>
        <v>0</v>
      </c>
    </row>
    <row r="52" spans="1:8" ht="15" x14ac:dyDescent="0.25">
      <c r="A52" s="284">
        <v>44</v>
      </c>
      <c r="B52" s="90" t="str">
        <f>+'UNITA E CONSUMI SOTTOUTENZE'!B74</f>
        <v>U_1</v>
      </c>
      <c r="C52" s="144">
        <f>+'UNITA E CONSUMI SOTTOUTENZE'!E74</f>
        <v>0</v>
      </c>
      <c r="D52" s="294"/>
      <c r="E52" s="91">
        <f>+'RIPARTIZ SOTTO-UTENZA_dettagl'!AE49</f>
        <v>0</v>
      </c>
      <c r="H52" s="91">
        <f>+IF('UNITA E CONSUMI SOTTOUTENZE'!$C$5&gt;'UNITA E CONSUMI SOTTOUTENZE'!A74,('RIPARTIZ SOTTO-UTENZA_NOCONS'!$Z$5+'RIPARTIZ SOTTO-UTENZA_NOCONS'!$AC$5)/'UNITA E CONSUMI SOTTOUTENZE'!$F$14*'UNITA E CONSUMI SOTTOUTENZE'!$A$5,0)</f>
        <v>0</v>
      </c>
    </row>
    <row r="53" spans="1:8" ht="15" x14ac:dyDescent="0.25">
      <c r="A53" s="284">
        <v>45</v>
      </c>
      <c r="B53" s="90" t="str">
        <f>+'UNITA E CONSUMI SOTTOUTENZE'!B75</f>
        <v>V_1</v>
      </c>
      <c r="C53" s="144">
        <f>+'UNITA E CONSUMI SOTTOUTENZE'!E75</f>
        <v>0</v>
      </c>
      <c r="D53" s="294"/>
      <c r="E53" s="91">
        <f>+'RIPARTIZ SOTTO-UTENZA_dettagl'!AE50</f>
        <v>0</v>
      </c>
      <c r="H53" s="91">
        <f>+IF('UNITA E CONSUMI SOTTOUTENZE'!$C$5&gt;'UNITA E CONSUMI SOTTOUTENZE'!A75,('RIPARTIZ SOTTO-UTENZA_NOCONS'!$Z$5+'RIPARTIZ SOTTO-UTENZA_NOCONS'!$AC$5)/'UNITA E CONSUMI SOTTOUTENZE'!$F$14*'UNITA E CONSUMI SOTTOUTENZE'!$A$5,0)</f>
        <v>0</v>
      </c>
    </row>
    <row r="54" spans="1:8" ht="15" x14ac:dyDescent="0.25">
      <c r="A54" s="284">
        <v>46</v>
      </c>
      <c r="B54" s="90" t="str">
        <f>+'UNITA E CONSUMI SOTTOUTENZE'!B76</f>
        <v>Z_1</v>
      </c>
      <c r="C54" s="144">
        <f>+'UNITA E CONSUMI SOTTOUTENZE'!E76</f>
        <v>0</v>
      </c>
      <c r="D54" s="294"/>
      <c r="E54" s="91">
        <f>+'RIPARTIZ SOTTO-UTENZA_dettagl'!AE51</f>
        <v>0</v>
      </c>
      <c r="H54" s="91">
        <f>+IF('UNITA E CONSUMI SOTTOUTENZE'!$C$5&gt;'UNITA E CONSUMI SOTTOUTENZE'!A76,('RIPARTIZ SOTTO-UTENZA_NOCONS'!$Z$5+'RIPARTIZ SOTTO-UTENZA_NOCONS'!$AC$5)/'UNITA E CONSUMI SOTTOUTENZE'!$F$14*'UNITA E CONSUMI SOTTOUTENZE'!$A$5,0)</f>
        <v>0</v>
      </c>
    </row>
    <row r="55" spans="1:8" ht="15" x14ac:dyDescent="0.25">
      <c r="A55" s="284">
        <v>47</v>
      </c>
      <c r="B55" s="90" t="str">
        <f>+'UNITA E CONSUMI SOTTOUTENZE'!B77</f>
        <v>J_1</v>
      </c>
      <c r="C55" s="144">
        <f>+'UNITA E CONSUMI SOTTOUTENZE'!E77</f>
        <v>0</v>
      </c>
      <c r="D55" s="294"/>
      <c r="E55" s="91">
        <f>+'RIPARTIZ SOTTO-UTENZA_dettagl'!AE52</f>
        <v>0</v>
      </c>
      <c r="H55" s="91">
        <f>+IF('UNITA E CONSUMI SOTTOUTENZE'!$C$5&gt;'UNITA E CONSUMI SOTTOUTENZE'!A77,('RIPARTIZ SOTTO-UTENZA_NOCONS'!$Z$5+'RIPARTIZ SOTTO-UTENZA_NOCONS'!$AC$5)/'UNITA E CONSUMI SOTTOUTENZE'!$F$14*'UNITA E CONSUMI SOTTOUTENZE'!$A$5,0)</f>
        <v>0</v>
      </c>
    </row>
    <row r="56" spans="1:8" ht="15" x14ac:dyDescent="0.25">
      <c r="A56" s="284">
        <v>48</v>
      </c>
      <c r="B56" s="90" t="str">
        <f>+'UNITA E CONSUMI SOTTOUTENZE'!B78</f>
        <v>K_1</v>
      </c>
      <c r="C56" s="144">
        <f>+'UNITA E CONSUMI SOTTOUTENZE'!E78</f>
        <v>0</v>
      </c>
      <c r="D56" s="294"/>
      <c r="E56" s="91">
        <f>+'RIPARTIZ SOTTO-UTENZA_dettagl'!AE53</f>
        <v>0</v>
      </c>
      <c r="H56" s="91">
        <f>+IF('UNITA E CONSUMI SOTTOUTENZE'!$C$5&gt;'UNITA E CONSUMI SOTTOUTENZE'!A78,('RIPARTIZ SOTTO-UTENZA_NOCONS'!$Z$5+'RIPARTIZ SOTTO-UTENZA_NOCONS'!$AC$5)/'UNITA E CONSUMI SOTTOUTENZE'!$F$14*'UNITA E CONSUMI SOTTOUTENZE'!$A$5,0)</f>
        <v>0</v>
      </c>
    </row>
    <row r="57" spans="1:8" ht="15" x14ac:dyDescent="0.25">
      <c r="A57" s="284">
        <v>49</v>
      </c>
      <c r="B57" s="90" t="str">
        <f>+'UNITA E CONSUMI SOTTOUTENZE'!B79</f>
        <v>Y_1</v>
      </c>
      <c r="C57" s="144">
        <f>+'UNITA E CONSUMI SOTTOUTENZE'!E79</f>
        <v>0</v>
      </c>
      <c r="D57" s="294"/>
      <c r="E57" s="91">
        <f>+'RIPARTIZ SOTTO-UTENZA_dettagl'!AE54</f>
        <v>0</v>
      </c>
      <c r="H57" s="91">
        <f>+IF('UNITA E CONSUMI SOTTOUTENZE'!$C$5&gt;'UNITA E CONSUMI SOTTOUTENZE'!A79,('RIPARTIZ SOTTO-UTENZA_NOCONS'!$Z$5+'RIPARTIZ SOTTO-UTENZA_NOCONS'!$AC$5)/'UNITA E CONSUMI SOTTOUTENZE'!$F$14*'UNITA E CONSUMI SOTTOUTENZE'!$A$5,0)</f>
        <v>0</v>
      </c>
    </row>
    <row r="58" spans="1:8" ht="15" x14ac:dyDescent="0.25">
      <c r="A58" s="284">
        <v>50</v>
      </c>
      <c r="B58" s="90" t="str">
        <f>+'UNITA E CONSUMI SOTTOUTENZE'!B80</f>
        <v>X_1</v>
      </c>
      <c r="C58" s="144">
        <f>+'UNITA E CONSUMI SOTTOUTENZE'!E80</f>
        <v>0</v>
      </c>
      <c r="D58" s="294"/>
      <c r="E58" s="91">
        <f>+'RIPARTIZ SOTTO-UTENZA_dettagl'!AE55</f>
        <v>0</v>
      </c>
      <c r="H58" s="91">
        <f>+IF('UNITA E CONSUMI SOTTOUTENZE'!$C$5&gt;'UNITA E CONSUMI SOTTOUTENZE'!A80,('RIPARTIZ SOTTO-UTENZA_NOCONS'!$Z$5+'RIPARTIZ SOTTO-UTENZA_NOCONS'!$AC$5)/'UNITA E CONSUMI SOTTOUTENZE'!$F$14*'UNITA E CONSUMI SOTTOUTENZE'!$A$5,0)</f>
        <v>0</v>
      </c>
    </row>
    <row r="59" spans="1:8" ht="15" x14ac:dyDescent="0.25">
      <c r="A59" s="284">
        <v>51</v>
      </c>
      <c r="B59" s="90" t="str">
        <f>+'UNITA E CONSUMI SOTTOUTENZE'!B81</f>
        <v>W_1</v>
      </c>
      <c r="C59" s="144">
        <f>+'UNITA E CONSUMI SOTTOUTENZE'!E81</f>
        <v>0</v>
      </c>
      <c r="D59" s="294"/>
      <c r="E59" s="91">
        <f>+'RIPARTIZ SOTTO-UTENZA_dettagl'!AE56</f>
        <v>0</v>
      </c>
      <c r="H59" s="91">
        <f>+IF('UNITA E CONSUMI SOTTOUTENZE'!$C$5&gt;'UNITA E CONSUMI SOTTOUTENZE'!A81,('RIPARTIZ SOTTO-UTENZA_NOCONS'!$Z$5+'RIPARTIZ SOTTO-UTENZA_NOCONS'!$AC$5)/'UNITA E CONSUMI SOTTOUTENZE'!$F$14*'UNITA E CONSUMI SOTTOUTENZE'!$A$5,0)</f>
        <v>0</v>
      </c>
    </row>
    <row r="60" spans="1:8" ht="15" x14ac:dyDescent="0.25">
      <c r="A60" s="284">
        <v>52</v>
      </c>
      <c r="B60" s="90" t="str">
        <f>+'UNITA E CONSUMI SOTTOUTENZE'!B82</f>
        <v>A_2</v>
      </c>
      <c r="C60" s="144">
        <f>+'UNITA E CONSUMI SOTTOUTENZE'!E82</f>
        <v>0</v>
      </c>
      <c r="D60" s="294"/>
      <c r="E60" s="91">
        <f>+'RIPARTIZ SOTTO-UTENZA_dettagl'!AE57</f>
        <v>0</v>
      </c>
      <c r="H60" s="91">
        <f>+IF('UNITA E CONSUMI SOTTOUTENZE'!$C$5&gt;'UNITA E CONSUMI SOTTOUTENZE'!A82,('RIPARTIZ SOTTO-UTENZA_NOCONS'!$Z$5+'RIPARTIZ SOTTO-UTENZA_NOCONS'!$AC$5)/'UNITA E CONSUMI SOTTOUTENZE'!$F$14*'UNITA E CONSUMI SOTTOUTENZE'!$A$5,0)</f>
        <v>0</v>
      </c>
    </row>
    <row r="61" spans="1:8" ht="15" x14ac:dyDescent="0.25">
      <c r="A61" s="284">
        <v>53</v>
      </c>
      <c r="B61" s="90" t="str">
        <f>+'UNITA E CONSUMI SOTTOUTENZE'!B83</f>
        <v>B_2</v>
      </c>
      <c r="C61" s="144">
        <f>+'UNITA E CONSUMI SOTTOUTENZE'!E83</f>
        <v>0</v>
      </c>
      <c r="D61" s="294"/>
      <c r="E61" s="91">
        <f>+'RIPARTIZ SOTTO-UTENZA_dettagl'!AE58</f>
        <v>0</v>
      </c>
      <c r="H61" s="91">
        <f>+IF('UNITA E CONSUMI SOTTOUTENZE'!$C$5&gt;'UNITA E CONSUMI SOTTOUTENZE'!A83,('RIPARTIZ SOTTO-UTENZA_NOCONS'!$Z$5+'RIPARTIZ SOTTO-UTENZA_NOCONS'!$AC$5)/'UNITA E CONSUMI SOTTOUTENZE'!$F$14*'UNITA E CONSUMI SOTTOUTENZE'!$A$5,0)</f>
        <v>0</v>
      </c>
    </row>
    <row r="62" spans="1:8" ht="15" x14ac:dyDescent="0.25">
      <c r="A62" s="284">
        <v>54</v>
      </c>
      <c r="B62" s="90" t="str">
        <f>+'UNITA E CONSUMI SOTTOUTENZE'!B84</f>
        <v>C_2</v>
      </c>
      <c r="C62" s="144">
        <f>+'UNITA E CONSUMI SOTTOUTENZE'!E84</f>
        <v>0</v>
      </c>
      <c r="D62" s="294"/>
      <c r="E62" s="91">
        <f>+'RIPARTIZ SOTTO-UTENZA_dettagl'!AE59</f>
        <v>0</v>
      </c>
      <c r="H62" s="91">
        <f>+IF('UNITA E CONSUMI SOTTOUTENZE'!$C$5&gt;'UNITA E CONSUMI SOTTOUTENZE'!A84,('RIPARTIZ SOTTO-UTENZA_NOCONS'!$Z$5+'RIPARTIZ SOTTO-UTENZA_NOCONS'!$AC$5)/'UNITA E CONSUMI SOTTOUTENZE'!$F$14*'UNITA E CONSUMI SOTTOUTENZE'!$A$5,0)</f>
        <v>0</v>
      </c>
    </row>
    <row r="63" spans="1:8" ht="15" x14ac:dyDescent="0.25">
      <c r="A63" s="284">
        <v>55</v>
      </c>
      <c r="B63" s="90" t="str">
        <f>+'UNITA E CONSUMI SOTTOUTENZE'!B85</f>
        <v>D_2</v>
      </c>
      <c r="C63" s="144">
        <f>+'UNITA E CONSUMI SOTTOUTENZE'!E85</f>
        <v>0</v>
      </c>
      <c r="D63" s="294"/>
      <c r="E63" s="91">
        <f>+'RIPARTIZ SOTTO-UTENZA_dettagl'!AE60</f>
        <v>0</v>
      </c>
      <c r="H63" s="91">
        <f>+IF('UNITA E CONSUMI SOTTOUTENZE'!$C$5&gt;'UNITA E CONSUMI SOTTOUTENZE'!A85,('RIPARTIZ SOTTO-UTENZA_NOCONS'!$Z$5+'RIPARTIZ SOTTO-UTENZA_NOCONS'!$AC$5)/'UNITA E CONSUMI SOTTOUTENZE'!$F$14*'UNITA E CONSUMI SOTTOUTENZE'!$A$5,0)</f>
        <v>0</v>
      </c>
    </row>
    <row r="64" spans="1:8" ht="15" x14ac:dyDescent="0.25">
      <c r="A64" s="284">
        <v>56</v>
      </c>
      <c r="B64" s="90" t="str">
        <f>+'UNITA E CONSUMI SOTTOUTENZE'!B86</f>
        <v>E_2</v>
      </c>
      <c r="C64" s="144">
        <f>+'UNITA E CONSUMI SOTTOUTENZE'!E86</f>
        <v>0</v>
      </c>
      <c r="D64" s="294"/>
      <c r="E64" s="91">
        <f>+'RIPARTIZ SOTTO-UTENZA_dettagl'!AE61</f>
        <v>0</v>
      </c>
      <c r="H64" s="91">
        <f>+IF('UNITA E CONSUMI SOTTOUTENZE'!$C$5&gt;'UNITA E CONSUMI SOTTOUTENZE'!A86,('RIPARTIZ SOTTO-UTENZA_NOCONS'!$Z$5+'RIPARTIZ SOTTO-UTENZA_NOCONS'!$AC$5)/'UNITA E CONSUMI SOTTOUTENZE'!$F$14*'UNITA E CONSUMI SOTTOUTENZE'!$A$5,0)</f>
        <v>0</v>
      </c>
    </row>
    <row r="65" spans="1:8" ht="15" x14ac:dyDescent="0.25">
      <c r="A65" s="284">
        <v>57</v>
      </c>
      <c r="B65" s="90" t="str">
        <f>+'UNITA E CONSUMI SOTTOUTENZE'!B87</f>
        <v>F_2</v>
      </c>
      <c r="C65" s="144">
        <f>+'UNITA E CONSUMI SOTTOUTENZE'!E87</f>
        <v>0</v>
      </c>
      <c r="D65" s="294"/>
      <c r="E65" s="91">
        <f>+'RIPARTIZ SOTTO-UTENZA_dettagl'!AE62</f>
        <v>0</v>
      </c>
      <c r="H65" s="91">
        <f>+IF('UNITA E CONSUMI SOTTOUTENZE'!$C$5&gt;'UNITA E CONSUMI SOTTOUTENZE'!A87,('RIPARTIZ SOTTO-UTENZA_NOCONS'!$Z$5+'RIPARTIZ SOTTO-UTENZA_NOCONS'!$AC$5)/'UNITA E CONSUMI SOTTOUTENZE'!$F$14*'UNITA E CONSUMI SOTTOUTENZE'!$A$5,0)</f>
        <v>0</v>
      </c>
    </row>
    <row r="66" spans="1:8" ht="15" x14ac:dyDescent="0.25">
      <c r="A66" s="284">
        <v>58</v>
      </c>
      <c r="B66" s="90" t="str">
        <f>+'UNITA E CONSUMI SOTTOUTENZE'!B88</f>
        <v>G_2</v>
      </c>
      <c r="C66" s="144">
        <f>+'UNITA E CONSUMI SOTTOUTENZE'!E88</f>
        <v>0</v>
      </c>
      <c r="D66" s="294"/>
      <c r="E66" s="91">
        <f>+'RIPARTIZ SOTTO-UTENZA_dettagl'!AE63</f>
        <v>0</v>
      </c>
      <c r="H66" s="91">
        <f>+IF('UNITA E CONSUMI SOTTOUTENZE'!$C$5&gt;'UNITA E CONSUMI SOTTOUTENZE'!A88,('RIPARTIZ SOTTO-UTENZA_NOCONS'!$Z$5+'RIPARTIZ SOTTO-UTENZA_NOCONS'!$AC$5)/'UNITA E CONSUMI SOTTOUTENZE'!$F$14*'UNITA E CONSUMI SOTTOUTENZE'!$A$5,0)</f>
        <v>0</v>
      </c>
    </row>
    <row r="67" spans="1:8" ht="15" x14ac:dyDescent="0.25">
      <c r="A67" s="284">
        <v>59</v>
      </c>
      <c r="B67" s="90" t="str">
        <f>+'UNITA E CONSUMI SOTTOUTENZE'!B89</f>
        <v>H_2</v>
      </c>
      <c r="C67" s="144">
        <f>+'UNITA E CONSUMI SOTTOUTENZE'!E89</f>
        <v>0</v>
      </c>
      <c r="D67" s="294"/>
      <c r="E67" s="91">
        <f>+'RIPARTIZ SOTTO-UTENZA_dettagl'!AE64</f>
        <v>0</v>
      </c>
      <c r="H67" s="91">
        <f>+IF('UNITA E CONSUMI SOTTOUTENZE'!$C$5&gt;'UNITA E CONSUMI SOTTOUTENZE'!A89,('RIPARTIZ SOTTO-UTENZA_NOCONS'!$Z$5+'RIPARTIZ SOTTO-UTENZA_NOCONS'!$AC$5)/'UNITA E CONSUMI SOTTOUTENZE'!$F$14*'UNITA E CONSUMI SOTTOUTENZE'!$A$5,0)</f>
        <v>0</v>
      </c>
    </row>
    <row r="68" spans="1:8" ht="15" x14ac:dyDescent="0.25">
      <c r="A68" s="284">
        <v>60</v>
      </c>
      <c r="B68" s="90" t="str">
        <f>+'UNITA E CONSUMI SOTTOUTENZE'!B90</f>
        <v>I_2</v>
      </c>
      <c r="C68" s="144">
        <f>+'UNITA E CONSUMI SOTTOUTENZE'!E90</f>
        <v>0</v>
      </c>
      <c r="D68" s="294"/>
      <c r="E68" s="91">
        <f>+'RIPARTIZ SOTTO-UTENZA_dettagl'!AE65</f>
        <v>0</v>
      </c>
      <c r="H68" s="91">
        <f>+IF('UNITA E CONSUMI SOTTOUTENZE'!$C$5&gt;'UNITA E CONSUMI SOTTOUTENZE'!A90,('RIPARTIZ SOTTO-UTENZA_NOCONS'!$Z$5+'RIPARTIZ SOTTO-UTENZA_NOCONS'!$AC$5)/'UNITA E CONSUMI SOTTOUTENZE'!$F$14*'UNITA E CONSUMI SOTTOUTENZE'!$A$5,0)</f>
        <v>0</v>
      </c>
    </row>
    <row r="69" spans="1:8" ht="15" x14ac:dyDescent="0.25">
      <c r="A69" s="284">
        <v>61</v>
      </c>
      <c r="B69" s="90" t="str">
        <f>+'UNITA E CONSUMI SOTTOUTENZE'!B91</f>
        <v>L_2</v>
      </c>
      <c r="C69" s="144">
        <f>+'UNITA E CONSUMI SOTTOUTENZE'!E91</f>
        <v>0</v>
      </c>
      <c r="D69" s="294"/>
      <c r="E69" s="91">
        <f>+'RIPARTIZ SOTTO-UTENZA_dettagl'!AE66</f>
        <v>0</v>
      </c>
      <c r="H69" s="91">
        <f>+IF('UNITA E CONSUMI SOTTOUTENZE'!$C$5&gt;'UNITA E CONSUMI SOTTOUTENZE'!A91,('RIPARTIZ SOTTO-UTENZA_NOCONS'!$Z$5+'RIPARTIZ SOTTO-UTENZA_NOCONS'!$AC$5)/'UNITA E CONSUMI SOTTOUTENZE'!$F$14*'UNITA E CONSUMI SOTTOUTENZE'!$A$5,0)</f>
        <v>0</v>
      </c>
    </row>
    <row r="70" spans="1:8" ht="15" x14ac:dyDescent="0.25">
      <c r="A70" s="284">
        <v>62</v>
      </c>
      <c r="B70" s="90" t="str">
        <f>+'UNITA E CONSUMI SOTTOUTENZE'!B92</f>
        <v>M_2</v>
      </c>
      <c r="C70" s="144">
        <f>+'UNITA E CONSUMI SOTTOUTENZE'!E92</f>
        <v>0</v>
      </c>
      <c r="D70" s="294"/>
      <c r="E70" s="91">
        <f>+'RIPARTIZ SOTTO-UTENZA_dettagl'!AE67</f>
        <v>0</v>
      </c>
      <c r="H70" s="91">
        <f>+IF('UNITA E CONSUMI SOTTOUTENZE'!$C$5&gt;'UNITA E CONSUMI SOTTOUTENZE'!A92,('RIPARTIZ SOTTO-UTENZA_NOCONS'!$Z$5+'RIPARTIZ SOTTO-UTENZA_NOCONS'!$AC$5)/'UNITA E CONSUMI SOTTOUTENZE'!$F$14*'UNITA E CONSUMI SOTTOUTENZE'!$A$5,0)</f>
        <v>0</v>
      </c>
    </row>
    <row r="71" spans="1:8" ht="15" x14ac:dyDescent="0.25">
      <c r="A71" s="284">
        <v>63</v>
      </c>
      <c r="B71" s="90" t="str">
        <f>+'UNITA E CONSUMI SOTTOUTENZE'!B93</f>
        <v>N_2</v>
      </c>
      <c r="C71" s="144">
        <f>+'UNITA E CONSUMI SOTTOUTENZE'!E93</f>
        <v>0</v>
      </c>
      <c r="D71" s="294"/>
      <c r="E71" s="91">
        <f>+'RIPARTIZ SOTTO-UTENZA_dettagl'!AE68</f>
        <v>0</v>
      </c>
      <c r="H71" s="91">
        <f>+IF('UNITA E CONSUMI SOTTOUTENZE'!$C$5&gt;'UNITA E CONSUMI SOTTOUTENZE'!A93,('RIPARTIZ SOTTO-UTENZA_NOCONS'!$Z$5+'RIPARTIZ SOTTO-UTENZA_NOCONS'!$AC$5)/'UNITA E CONSUMI SOTTOUTENZE'!$F$14*'UNITA E CONSUMI SOTTOUTENZE'!$A$5,0)</f>
        <v>0</v>
      </c>
    </row>
    <row r="72" spans="1:8" ht="15" x14ac:dyDescent="0.25">
      <c r="A72" s="284">
        <v>64</v>
      </c>
      <c r="B72" s="90" t="str">
        <f>+'UNITA E CONSUMI SOTTOUTENZE'!B94</f>
        <v>O_2</v>
      </c>
      <c r="C72" s="144">
        <f>+'UNITA E CONSUMI SOTTOUTENZE'!E94</f>
        <v>0</v>
      </c>
      <c r="D72" s="294"/>
      <c r="E72" s="91">
        <f>+'RIPARTIZ SOTTO-UTENZA_dettagl'!AE69</f>
        <v>0</v>
      </c>
      <c r="H72" s="91">
        <f>+IF('UNITA E CONSUMI SOTTOUTENZE'!$C$5&gt;'UNITA E CONSUMI SOTTOUTENZE'!A94,('RIPARTIZ SOTTO-UTENZA_NOCONS'!$Z$5+'RIPARTIZ SOTTO-UTENZA_NOCONS'!$AC$5)/'UNITA E CONSUMI SOTTOUTENZE'!$F$14*'UNITA E CONSUMI SOTTOUTENZE'!$A$5,0)</f>
        <v>0</v>
      </c>
    </row>
    <row r="73" spans="1:8" ht="15" x14ac:dyDescent="0.25">
      <c r="A73" s="284">
        <v>65</v>
      </c>
      <c r="B73" s="90" t="str">
        <f>+'UNITA E CONSUMI SOTTOUTENZE'!B95</f>
        <v>P_2</v>
      </c>
      <c r="C73" s="144">
        <f>+'UNITA E CONSUMI SOTTOUTENZE'!E95</f>
        <v>0</v>
      </c>
      <c r="D73" s="294"/>
      <c r="E73" s="91">
        <f>+'RIPARTIZ SOTTO-UTENZA_dettagl'!AE70</f>
        <v>0</v>
      </c>
      <c r="H73" s="91">
        <f>+IF('UNITA E CONSUMI SOTTOUTENZE'!$C$5&gt;'UNITA E CONSUMI SOTTOUTENZE'!A95,('RIPARTIZ SOTTO-UTENZA_NOCONS'!$Z$5+'RIPARTIZ SOTTO-UTENZA_NOCONS'!$AC$5)/'UNITA E CONSUMI SOTTOUTENZE'!$F$14*'UNITA E CONSUMI SOTTOUTENZE'!$A$5,0)</f>
        <v>0</v>
      </c>
    </row>
    <row r="74" spans="1:8" ht="15" x14ac:dyDescent="0.25">
      <c r="A74" s="284">
        <v>66</v>
      </c>
      <c r="B74" s="90" t="str">
        <f>+'UNITA E CONSUMI SOTTOUTENZE'!B96</f>
        <v>Q_2</v>
      </c>
      <c r="C74" s="144">
        <f>+'UNITA E CONSUMI SOTTOUTENZE'!E96</f>
        <v>0</v>
      </c>
      <c r="D74" s="294"/>
      <c r="E74" s="91">
        <f>+'RIPARTIZ SOTTO-UTENZA_dettagl'!AE71</f>
        <v>0</v>
      </c>
      <c r="H74" s="91">
        <f>+IF('UNITA E CONSUMI SOTTOUTENZE'!$C$5&gt;'UNITA E CONSUMI SOTTOUTENZE'!A96,('RIPARTIZ SOTTO-UTENZA_NOCONS'!$Z$5+'RIPARTIZ SOTTO-UTENZA_NOCONS'!$AC$5)/'UNITA E CONSUMI SOTTOUTENZE'!$F$14*'UNITA E CONSUMI SOTTOUTENZE'!$A$5,0)</f>
        <v>0</v>
      </c>
    </row>
    <row r="75" spans="1:8" ht="15" x14ac:dyDescent="0.25">
      <c r="A75" s="284">
        <v>67</v>
      </c>
      <c r="B75" s="90" t="str">
        <f>+'UNITA E CONSUMI SOTTOUTENZE'!B97</f>
        <v>R_2</v>
      </c>
      <c r="C75" s="144">
        <f>+'UNITA E CONSUMI SOTTOUTENZE'!E97</f>
        <v>0</v>
      </c>
      <c r="D75" s="294"/>
      <c r="E75" s="91">
        <f>+'RIPARTIZ SOTTO-UTENZA_dettagl'!AE72</f>
        <v>0</v>
      </c>
      <c r="H75" s="91">
        <f>+IF('UNITA E CONSUMI SOTTOUTENZE'!$C$5&gt;'UNITA E CONSUMI SOTTOUTENZE'!A97,('RIPARTIZ SOTTO-UTENZA_NOCONS'!$Z$5+'RIPARTIZ SOTTO-UTENZA_NOCONS'!$AC$5)/'UNITA E CONSUMI SOTTOUTENZE'!$F$14*'UNITA E CONSUMI SOTTOUTENZE'!$A$5,0)</f>
        <v>0</v>
      </c>
    </row>
    <row r="76" spans="1:8" ht="15" x14ac:dyDescent="0.25">
      <c r="A76" s="284">
        <v>68</v>
      </c>
      <c r="B76" s="90" t="str">
        <f>+'UNITA E CONSUMI SOTTOUTENZE'!B98</f>
        <v>S_2</v>
      </c>
      <c r="C76" s="144">
        <f>+'UNITA E CONSUMI SOTTOUTENZE'!E98</f>
        <v>0</v>
      </c>
      <c r="D76" s="294"/>
      <c r="E76" s="91">
        <f>+'RIPARTIZ SOTTO-UTENZA_dettagl'!AE73</f>
        <v>0</v>
      </c>
      <c r="H76" s="91">
        <f>+IF('UNITA E CONSUMI SOTTOUTENZE'!$C$5&gt;'UNITA E CONSUMI SOTTOUTENZE'!A98,('RIPARTIZ SOTTO-UTENZA_NOCONS'!$Z$5+'RIPARTIZ SOTTO-UTENZA_NOCONS'!$AC$5)/'UNITA E CONSUMI SOTTOUTENZE'!$F$14*'UNITA E CONSUMI SOTTOUTENZE'!$A$5,0)</f>
        <v>0</v>
      </c>
    </row>
    <row r="77" spans="1:8" ht="15" x14ac:dyDescent="0.25">
      <c r="A77" s="284">
        <v>69</v>
      </c>
      <c r="B77" s="90" t="str">
        <f>+'UNITA E CONSUMI SOTTOUTENZE'!B99</f>
        <v>T_2</v>
      </c>
      <c r="C77" s="144">
        <f>+'UNITA E CONSUMI SOTTOUTENZE'!E99</f>
        <v>0</v>
      </c>
      <c r="D77" s="294"/>
      <c r="E77" s="91">
        <f>+'RIPARTIZ SOTTO-UTENZA_dettagl'!AE74</f>
        <v>0</v>
      </c>
      <c r="H77" s="91">
        <f>+IF('UNITA E CONSUMI SOTTOUTENZE'!$C$5&gt;'UNITA E CONSUMI SOTTOUTENZE'!A99,('RIPARTIZ SOTTO-UTENZA_NOCONS'!$Z$5+'RIPARTIZ SOTTO-UTENZA_NOCONS'!$AC$5)/'UNITA E CONSUMI SOTTOUTENZE'!$F$14*'UNITA E CONSUMI SOTTOUTENZE'!$A$5,0)</f>
        <v>0</v>
      </c>
    </row>
    <row r="78" spans="1:8" ht="15" x14ac:dyDescent="0.25">
      <c r="A78" s="284">
        <v>70</v>
      </c>
      <c r="B78" s="90" t="str">
        <f>+'UNITA E CONSUMI SOTTOUTENZE'!B100</f>
        <v>U_2</v>
      </c>
      <c r="C78" s="144">
        <f>+'UNITA E CONSUMI SOTTOUTENZE'!E100</f>
        <v>0</v>
      </c>
      <c r="D78" s="294"/>
      <c r="E78" s="91">
        <f>+'RIPARTIZ SOTTO-UTENZA_dettagl'!AE75</f>
        <v>0</v>
      </c>
      <c r="H78" s="91">
        <f>+IF('UNITA E CONSUMI SOTTOUTENZE'!$C$5&gt;'UNITA E CONSUMI SOTTOUTENZE'!A100,('RIPARTIZ SOTTO-UTENZA_NOCONS'!$Z$5+'RIPARTIZ SOTTO-UTENZA_NOCONS'!$AC$5)/'UNITA E CONSUMI SOTTOUTENZE'!$F$14*'UNITA E CONSUMI SOTTOUTENZE'!$A$5,0)</f>
        <v>0</v>
      </c>
    </row>
    <row r="79" spans="1:8" ht="15" x14ac:dyDescent="0.25">
      <c r="A79" s="284">
        <v>71</v>
      </c>
      <c r="B79" s="90" t="str">
        <f>+'UNITA E CONSUMI SOTTOUTENZE'!B101</f>
        <v>V_2</v>
      </c>
      <c r="C79" s="144">
        <f>+'UNITA E CONSUMI SOTTOUTENZE'!E101</f>
        <v>0</v>
      </c>
      <c r="D79" s="294"/>
      <c r="E79" s="91">
        <f>+'RIPARTIZ SOTTO-UTENZA_dettagl'!AE76</f>
        <v>0</v>
      </c>
      <c r="H79" s="91">
        <f>+IF('UNITA E CONSUMI SOTTOUTENZE'!$C$5&gt;'UNITA E CONSUMI SOTTOUTENZE'!A101,('RIPARTIZ SOTTO-UTENZA_NOCONS'!$Z$5+'RIPARTIZ SOTTO-UTENZA_NOCONS'!$AC$5)/'UNITA E CONSUMI SOTTOUTENZE'!$F$14*'UNITA E CONSUMI SOTTOUTENZE'!$A$5,0)</f>
        <v>0</v>
      </c>
    </row>
    <row r="80" spans="1:8" ht="15" x14ac:dyDescent="0.25">
      <c r="A80" s="284">
        <v>72</v>
      </c>
      <c r="B80" s="90" t="str">
        <f>+'UNITA E CONSUMI SOTTOUTENZE'!B102</f>
        <v>Z_2</v>
      </c>
      <c r="C80" s="144">
        <f>+'UNITA E CONSUMI SOTTOUTENZE'!E102</f>
        <v>0</v>
      </c>
      <c r="D80" s="294"/>
      <c r="E80" s="91">
        <f>+'RIPARTIZ SOTTO-UTENZA_dettagl'!AE77</f>
        <v>0</v>
      </c>
      <c r="H80" s="91">
        <f>+IF('UNITA E CONSUMI SOTTOUTENZE'!$C$5&gt;'UNITA E CONSUMI SOTTOUTENZE'!A102,('RIPARTIZ SOTTO-UTENZA_NOCONS'!$Z$5+'RIPARTIZ SOTTO-UTENZA_NOCONS'!$AC$5)/'UNITA E CONSUMI SOTTOUTENZE'!$F$14*'UNITA E CONSUMI SOTTOUTENZE'!$A$5,0)</f>
        <v>0</v>
      </c>
    </row>
    <row r="81" spans="1:8" ht="15" x14ac:dyDescent="0.25">
      <c r="A81" s="284">
        <v>73</v>
      </c>
      <c r="B81" s="90" t="str">
        <f>+'UNITA E CONSUMI SOTTOUTENZE'!B103</f>
        <v>J_2</v>
      </c>
      <c r="C81" s="144">
        <f>+'UNITA E CONSUMI SOTTOUTENZE'!E103</f>
        <v>0</v>
      </c>
      <c r="D81" s="294"/>
      <c r="E81" s="91">
        <f>+'RIPARTIZ SOTTO-UTENZA_dettagl'!AE78</f>
        <v>0</v>
      </c>
      <c r="H81" s="91">
        <f>+IF('UNITA E CONSUMI SOTTOUTENZE'!$C$5&gt;'UNITA E CONSUMI SOTTOUTENZE'!A103,('RIPARTIZ SOTTO-UTENZA_NOCONS'!$Z$5+'RIPARTIZ SOTTO-UTENZA_NOCONS'!$AC$5)/'UNITA E CONSUMI SOTTOUTENZE'!$F$14*'UNITA E CONSUMI SOTTOUTENZE'!$A$5,0)</f>
        <v>0</v>
      </c>
    </row>
    <row r="82" spans="1:8" ht="15" x14ac:dyDescent="0.25">
      <c r="A82" s="284">
        <v>74</v>
      </c>
      <c r="B82" s="90" t="str">
        <f>+'UNITA E CONSUMI SOTTOUTENZE'!B104</f>
        <v>K_2</v>
      </c>
      <c r="C82" s="144">
        <f>+'UNITA E CONSUMI SOTTOUTENZE'!E104</f>
        <v>0</v>
      </c>
      <c r="D82" s="294"/>
      <c r="E82" s="91">
        <f>+'RIPARTIZ SOTTO-UTENZA_dettagl'!AE79</f>
        <v>0</v>
      </c>
      <c r="H82" s="91">
        <f>+IF('UNITA E CONSUMI SOTTOUTENZE'!$C$5&gt;'UNITA E CONSUMI SOTTOUTENZE'!A104,('RIPARTIZ SOTTO-UTENZA_NOCONS'!$Z$5+'RIPARTIZ SOTTO-UTENZA_NOCONS'!$AC$5)/'UNITA E CONSUMI SOTTOUTENZE'!$F$14*'UNITA E CONSUMI SOTTOUTENZE'!$A$5,0)</f>
        <v>0</v>
      </c>
    </row>
    <row r="83" spans="1:8" ht="15" x14ac:dyDescent="0.25">
      <c r="A83" s="284">
        <v>75</v>
      </c>
      <c r="B83" s="90" t="str">
        <f>+'UNITA E CONSUMI SOTTOUTENZE'!B105</f>
        <v>Y_2</v>
      </c>
      <c r="C83" s="144">
        <f>+'UNITA E CONSUMI SOTTOUTENZE'!E105</f>
        <v>0</v>
      </c>
      <c r="D83" s="294"/>
      <c r="E83" s="91">
        <f>+'RIPARTIZ SOTTO-UTENZA_dettagl'!AE80</f>
        <v>0</v>
      </c>
      <c r="H83" s="91">
        <f>+IF('UNITA E CONSUMI SOTTOUTENZE'!$C$5&gt;'UNITA E CONSUMI SOTTOUTENZE'!A105,('RIPARTIZ SOTTO-UTENZA_NOCONS'!$Z$5+'RIPARTIZ SOTTO-UTENZA_NOCONS'!$AC$5)/'UNITA E CONSUMI SOTTOUTENZE'!$F$14*'UNITA E CONSUMI SOTTOUTENZE'!$A$5,0)</f>
        <v>0</v>
      </c>
    </row>
    <row r="84" spans="1:8" ht="15" x14ac:dyDescent="0.25">
      <c r="A84" s="284">
        <v>76</v>
      </c>
      <c r="B84" s="90" t="str">
        <f>+'UNITA E CONSUMI SOTTOUTENZE'!B106</f>
        <v>X_2</v>
      </c>
      <c r="C84" s="144">
        <f>+'UNITA E CONSUMI SOTTOUTENZE'!E106</f>
        <v>0</v>
      </c>
      <c r="D84" s="294"/>
      <c r="E84" s="91">
        <f>+'RIPARTIZ SOTTO-UTENZA_dettagl'!AE81</f>
        <v>0</v>
      </c>
      <c r="H84" s="91">
        <f>+IF('UNITA E CONSUMI SOTTOUTENZE'!$C$5&gt;'UNITA E CONSUMI SOTTOUTENZE'!A106,('RIPARTIZ SOTTO-UTENZA_NOCONS'!$Z$5+'RIPARTIZ SOTTO-UTENZA_NOCONS'!$AC$5)/'UNITA E CONSUMI SOTTOUTENZE'!$F$14*'UNITA E CONSUMI SOTTOUTENZE'!$A$5,0)</f>
        <v>0</v>
      </c>
    </row>
    <row r="85" spans="1:8" ht="15" x14ac:dyDescent="0.25">
      <c r="A85" s="284">
        <v>77</v>
      </c>
      <c r="B85" s="90" t="str">
        <f>+'UNITA E CONSUMI SOTTOUTENZE'!B107</f>
        <v>W_2</v>
      </c>
      <c r="C85" s="144">
        <f>+'UNITA E CONSUMI SOTTOUTENZE'!E107</f>
        <v>0</v>
      </c>
      <c r="D85" s="294"/>
      <c r="E85" s="91">
        <f>+'RIPARTIZ SOTTO-UTENZA_dettagl'!AE82</f>
        <v>0</v>
      </c>
      <c r="H85" s="91">
        <f>+IF('UNITA E CONSUMI SOTTOUTENZE'!$C$5&gt;'UNITA E CONSUMI SOTTOUTENZE'!A107,('RIPARTIZ SOTTO-UTENZA_NOCONS'!$Z$5+'RIPARTIZ SOTTO-UTENZA_NOCONS'!$AC$5)/'UNITA E CONSUMI SOTTOUTENZE'!$F$14*'UNITA E CONSUMI SOTTOUTENZE'!$A$5,0)</f>
        <v>0</v>
      </c>
    </row>
    <row r="86" spans="1:8" ht="15" x14ac:dyDescent="0.25">
      <c r="A86" s="284">
        <v>78</v>
      </c>
      <c r="B86" s="90" t="str">
        <f>+'UNITA E CONSUMI SOTTOUTENZE'!B108</f>
        <v>A_3</v>
      </c>
      <c r="C86" s="144">
        <f>+'UNITA E CONSUMI SOTTOUTENZE'!E108</f>
        <v>0</v>
      </c>
      <c r="D86" s="294"/>
      <c r="E86" s="91">
        <f>+'RIPARTIZ SOTTO-UTENZA_dettagl'!AE83</f>
        <v>0</v>
      </c>
      <c r="H86" s="91">
        <f>+IF('UNITA E CONSUMI SOTTOUTENZE'!$C$5&gt;'UNITA E CONSUMI SOTTOUTENZE'!A108,('RIPARTIZ SOTTO-UTENZA_NOCONS'!$Z$5+'RIPARTIZ SOTTO-UTENZA_NOCONS'!$AC$5)/'UNITA E CONSUMI SOTTOUTENZE'!$F$14*'UNITA E CONSUMI SOTTOUTENZE'!$A$5,0)</f>
        <v>0</v>
      </c>
    </row>
    <row r="87" spans="1:8" ht="15" x14ac:dyDescent="0.25">
      <c r="A87" s="284">
        <v>79</v>
      </c>
      <c r="B87" s="90" t="str">
        <f>+'UNITA E CONSUMI SOTTOUTENZE'!B109</f>
        <v>B_3</v>
      </c>
      <c r="C87" s="144">
        <f>+'UNITA E CONSUMI SOTTOUTENZE'!E109</f>
        <v>0</v>
      </c>
      <c r="D87" s="294"/>
      <c r="E87" s="91">
        <f>+'RIPARTIZ SOTTO-UTENZA_dettagl'!AE84</f>
        <v>0</v>
      </c>
      <c r="H87" s="91">
        <f>+IF('UNITA E CONSUMI SOTTOUTENZE'!$C$5&gt;'UNITA E CONSUMI SOTTOUTENZE'!A109,('RIPARTIZ SOTTO-UTENZA_NOCONS'!$Z$5+'RIPARTIZ SOTTO-UTENZA_NOCONS'!$AC$5)/'UNITA E CONSUMI SOTTOUTENZE'!$F$14*'UNITA E CONSUMI SOTTOUTENZE'!$A$5,0)</f>
        <v>0</v>
      </c>
    </row>
    <row r="88" spans="1:8" ht="15" x14ac:dyDescent="0.25">
      <c r="A88" s="284">
        <v>80</v>
      </c>
      <c r="B88" s="90" t="str">
        <f>+'UNITA E CONSUMI SOTTOUTENZE'!B110</f>
        <v>C_3</v>
      </c>
      <c r="C88" s="144">
        <f>+'UNITA E CONSUMI SOTTOUTENZE'!E110</f>
        <v>0</v>
      </c>
      <c r="D88" s="294"/>
      <c r="E88" s="91">
        <f>+'RIPARTIZ SOTTO-UTENZA_dettagl'!AE85</f>
        <v>0</v>
      </c>
      <c r="H88" s="91">
        <f>+IF('UNITA E CONSUMI SOTTOUTENZE'!$C$5&gt;'UNITA E CONSUMI SOTTOUTENZE'!A110,('RIPARTIZ SOTTO-UTENZA_NOCONS'!$Z$5+'RIPARTIZ SOTTO-UTENZA_NOCONS'!$AC$5)/'UNITA E CONSUMI SOTTOUTENZE'!$F$14*'UNITA E CONSUMI SOTTOUTENZE'!$A$5,0)</f>
        <v>0</v>
      </c>
    </row>
    <row r="89" spans="1:8" ht="15" x14ac:dyDescent="0.25">
      <c r="A89" s="284">
        <v>81</v>
      </c>
      <c r="B89" s="90" t="str">
        <f>+'UNITA E CONSUMI SOTTOUTENZE'!B111</f>
        <v>D_3</v>
      </c>
      <c r="C89" s="144">
        <f>+'UNITA E CONSUMI SOTTOUTENZE'!E111</f>
        <v>0</v>
      </c>
      <c r="D89" s="294"/>
      <c r="E89" s="91">
        <f>+'RIPARTIZ SOTTO-UTENZA_dettagl'!AE86</f>
        <v>0</v>
      </c>
      <c r="H89" s="91">
        <f>+IF('UNITA E CONSUMI SOTTOUTENZE'!$C$5&gt;'UNITA E CONSUMI SOTTOUTENZE'!A111,('RIPARTIZ SOTTO-UTENZA_NOCONS'!$Z$5+'RIPARTIZ SOTTO-UTENZA_NOCONS'!$AC$5)/'UNITA E CONSUMI SOTTOUTENZE'!$F$14*'UNITA E CONSUMI SOTTOUTENZE'!$A$5,0)</f>
        <v>0</v>
      </c>
    </row>
    <row r="90" spans="1:8" ht="15" x14ac:dyDescent="0.25">
      <c r="A90" s="284">
        <v>82</v>
      </c>
      <c r="B90" s="90" t="str">
        <f>+'UNITA E CONSUMI SOTTOUTENZE'!B112</f>
        <v>E_3</v>
      </c>
      <c r="C90" s="144">
        <f>+'UNITA E CONSUMI SOTTOUTENZE'!E112</f>
        <v>0</v>
      </c>
      <c r="D90" s="294"/>
      <c r="E90" s="91">
        <f>+'RIPARTIZ SOTTO-UTENZA_dettagl'!AE87</f>
        <v>0</v>
      </c>
      <c r="H90" s="91">
        <f>+IF('UNITA E CONSUMI SOTTOUTENZE'!$C$5&gt;'UNITA E CONSUMI SOTTOUTENZE'!A112,('RIPARTIZ SOTTO-UTENZA_NOCONS'!$Z$5+'RIPARTIZ SOTTO-UTENZA_NOCONS'!$AC$5)/'UNITA E CONSUMI SOTTOUTENZE'!$F$14*'UNITA E CONSUMI SOTTOUTENZE'!$A$5,0)</f>
        <v>0</v>
      </c>
    </row>
    <row r="91" spans="1:8" ht="15" x14ac:dyDescent="0.25">
      <c r="A91" s="284">
        <v>83</v>
      </c>
      <c r="B91" s="90" t="str">
        <f>+'UNITA E CONSUMI SOTTOUTENZE'!B113</f>
        <v>F_3</v>
      </c>
      <c r="C91" s="144">
        <f>+'UNITA E CONSUMI SOTTOUTENZE'!E113</f>
        <v>0</v>
      </c>
      <c r="D91" s="294"/>
      <c r="E91" s="91">
        <f>+'RIPARTIZ SOTTO-UTENZA_dettagl'!AE88</f>
        <v>0</v>
      </c>
      <c r="H91" s="91">
        <f>+IF('UNITA E CONSUMI SOTTOUTENZE'!$C$5&gt;'UNITA E CONSUMI SOTTOUTENZE'!A113,('RIPARTIZ SOTTO-UTENZA_NOCONS'!$Z$5+'RIPARTIZ SOTTO-UTENZA_NOCONS'!$AC$5)/'UNITA E CONSUMI SOTTOUTENZE'!$F$14*'UNITA E CONSUMI SOTTOUTENZE'!$A$5,0)</f>
        <v>0</v>
      </c>
    </row>
    <row r="92" spans="1:8" ht="15" x14ac:dyDescent="0.25">
      <c r="A92" s="284">
        <v>84</v>
      </c>
      <c r="B92" s="90" t="str">
        <f>+'UNITA E CONSUMI SOTTOUTENZE'!B114</f>
        <v>G_3</v>
      </c>
      <c r="C92" s="144">
        <f>+'UNITA E CONSUMI SOTTOUTENZE'!E114</f>
        <v>0</v>
      </c>
      <c r="D92" s="294"/>
      <c r="E92" s="91">
        <f>+'RIPARTIZ SOTTO-UTENZA_dettagl'!AE89</f>
        <v>0</v>
      </c>
      <c r="H92" s="91">
        <f>+IF('UNITA E CONSUMI SOTTOUTENZE'!$C$5&gt;'UNITA E CONSUMI SOTTOUTENZE'!A114,('RIPARTIZ SOTTO-UTENZA_NOCONS'!$Z$5+'RIPARTIZ SOTTO-UTENZA_NOCONS'!$AC$5)/'UNITA E CONSUMI SOTTOUTENZE'!$F$14*'UNITA E CONSUMI SOTTOUTENZE'!$A$5,0)</f>
        <v>0</v>
      </c>
    </row>
    <row r="93" spans="1:8" ht="15" x14ac:dyDescent="0.25">
      <c r="A93" s="284">
        <v>85</v>
      </c>
      <c r="B93" s="90" t="str">
        <f>+'UNITA E CONSUMI SOTTOUTENZE'!B115</f>
        <v>H_3</v>
      </c>
      <c r="C93" s="144">
        <f>+'UNITA E CONSUMI SOTTOUTENZE'!E115</f>
        <v>0</v>
      </c>
      <c r="D93" s="294"/>
      <c r="E93" s="91">
        <f>+'RIPARTIZ SOTTO-UTENZA_dettagl'!AE90</f>
        <v>0</v>
      </c>
      <c r="H93" s="91">
        <f>+IF('UNITA E CONSUMI SOTTOUTENZE'!$C$5&gt;'UNITA E CONSUMI SOTTOUTENZE'!A115,('RIPARTIZ SOTTO-UTENZA_NOCONS'!$Z$5+'RIPARTIZ SOTTO-UTENZA_NOCONS'!$AC$5)/'UNITA E CONSUMI SOTTOUTENZE'!$F$14*'UNITA E CONSUMI SOTTOUTENZE'!$A$5,0)</f>
        <v>0</v>
      </c>
    </row>
    <row r="94" spans="1:8" ht="15" x14ac:dyDescent="0.25">
      <c r="A94" s="284">
        <v>86</v>
      </c>
      <c r="B94" s="90" t="str">
        <f>+'UNITA E CONSUMI SOTTOUTENZE'!B116</f>
        <v>I_3</v>
      </c>
      <c r="C94" s="144">
        <f>+'UNITA E CONSUMI SOTTOUTENZE'!E116</f>
        <v>0</v>
      </c>
      <c r="D94" s="294"/>
      <c r="E94" s="91">
        <f>+'RIPARTIZ SOTTO-UTENZA_dettagl'!AE91</f>
        <v>0</v>
      </c>
      <c r="H94" s="91">
        <f>+IF('UNITA E CONSUMI SOTTOUTENZE'!$C$5&gt;'UNITA E CONSUMI SOTTOUTENZE'!A116,('RIPARTIZ SOTTO-UTENZA_NOCONS'!$Z$5+'RIPARTIZ SOTTO-UTENZA_NOCONS'!$AC$5)/'UNITA E CONSUMI SOTTOUTENZE'!$F$14*'UNITA E CONSUMI SOTTOUTENZE'!$A$5,0)</f>
        <v>0</v>
      </c>
    </row>
    <row r="95" spans="1:8" ht="15" x14ac:dyDescent="0.25">
      <c r="A95" s="284">
        <v>87</v>
      </c>
      <c r="B95" s="90" t="str">
        <f>+'UNITA E CONSUMI SOTTOUTENZE'!B117</f>
        <v>L_3</v>
      </c>
      <c r="C95" s="144">
        <f>+'UNITA E CONSUMI SOTTOUTENZE'!E117</f>
        <v>0</v>
      </c>
      <c r="D95" s="294"/>
      <c r="E95" s="91">
        <f>+'RIPARTIZ SOTTO-UTENZA_dettagl'!AE92</f>
        <v>0</v>
      </c>
      <c r="H95" s="91">
        <f>+IF('UNITA E CONSUMI SOTTOUTENZE'!$C$5&gt;'UNITA E CONSUMI SOTTOUTENZE'!A117,('RIPARTIZ SOTTO-UTENZA_NOCONS'!$Z$5+'RIPARTIZ SOTTO-UTENZA_NOCONS'!$AC$5)/'UNITA E CONSUMI SOTTOUTENZE'!$F$14*'UNITA E CONSUMI SOTTOUTENZE'!$A$5,0)</f>
        <v>0</v>
      </c>
    </row>
    <row r="96" spans="1:8" ht="15" x14ac:dyDescent="0.25">
      <c r="A96" s="284">
        <v>88</v>
      </c>
      <c r="B96" s="90" t="str">
        <f>+'UNITA E CONSUMI SOTTOUTENZE'!B118</f>
        <v>M_3</v>
      </c>
      <c r="C96" s="144">
        <f>+'UNITA E CONSUMI SOTTOUTENZE'!E118</f>
        <v>0</v>
      </c>
      <c r="D96" s="294"/>
      <c r="E96" s="91">
        <f>+'RIPARTIZ SOTTO-UTENZA_dettagl'!AE93</f>
        <v>0</v>
      </c>
      <c r="H96" s="91">
        <f>+IF('UNITA E CONSUMI SOTTOUTENZE'!$C$5&gt;'UNITA E CONSUMI SOTTOUTENZE'!A118,('RIPARTIZ SOTTO-UTENZA_NOCONS'!$Z$5+'RIPARTIZ SOTTO-UTENZA_NOCONS'!$AC$5)/'UNITA E CONSUMI SOTTOUTENZE'!$F$14*'UNITA E CONSUMI SOTTOUTENZE'!$A$5,0)</f>
        <v>0</v>
      </c>
    </row>
    <row r="97" spans="1:8" ht="15" x14ac:dyDescent="0.25">
      <c r="A97" s="284">
        <v>89</v>
      </c>
      <c r="B97" s="90" t="str">
        <f>+'UNITA E CONSUMI SOTTOUTENZE'!B119</f>
        <v>N_3</v>
      </c>
      <c r="C97" s="144">
        <f>+'UNITA E CONSUMI SOTTOUTENZE'!E119</f>
        <v>0</v>
      </c>
      <c r="D97" s="294"/>
      <c r="E97" s="91">
        <f>+'RIPARTIZ SOTTO-UTENZA_dettagl'!AE94</f>
        <v>0</v>
      </c>
      <c r="H97" s="91">
        <f>+IF('UNITA E CONSUMI SOTTOUTENZE'!$C$5&gt;'UNITA E CONSUMI SOTTOUTENZE'!A119,('RIPARTIZ SOTTO-UTENZA_NOCONS'!$Z$5+'RIPARTIZ SOTTO-UTENZA_NOCONS'!$AC$5)/'UNITA E CONSUMI SOTTOUTENZE'!$F$14*'UNITA E CONSUMI SOTTOUTENZE'!$A$5,0)</f>
        <v>0</v>
      </c>
    </row>
    <row r="98" spans="1:8" ht="15" x14ac:dyDescent="0.25">
      <c r="A98" s="284">
        <v>90</v>
      </c>
      <c r="B98" s="90" t="str">
        <f>+'UNITA E CONSUMI SOTTOUTENZE'!B120</f>
        <v>O_3</v>
      </c>
      <c r="C98" s="144">
        <f>+'UNITA E CONSUMI SOTTOUTENZE'!E120</f>
        <v>0</v>
      </c>
      <c r="D98" s="294"/>
      <c r="E98" s="91">
        <f>+'RIPARTIZ SOTTO-UTENZA_dettagl'!AE95</f>
        <v>0</v>
      </c>
      <c r="H98" s="91">
        <f>+IF('UNITA E CONSUMI SOTTOUTENZE'!$C$5&gt;'UNITA E CONSUMI SOTTOUTENZE'!A120,('RIPARTIZ SOTTO-UTENZA_NOCONS'!$Z$5+'RIPARTIZ SOTTO-UTENZA_NOCONS'!$AC$5)/'UNITA E CONSUMI SOTTOUTENZE'!$F$14*'UNITA E CONSUMI SOTTOUTENZE'!$A$5,0)</f>
        <v>0</v>
      </c>
    </row>
    <row r="99" spans="1:8" ht="15" x14ac:dyDescent="0.25">
      <c r="A99" s="284">
        <v>91</v>
      </c>
      <c r="B99" s="90" t="str">
        <f>+'UNITA E CONSUMI SOTTOUTENZE'!B121</f>
        <v>P_3</v>
      </c>
      <c r="C99" s="144">
        <f>+'UNITA E CONSUMI SOTTOUTENZE'!E121</f>
        <v>0</v>
      </c>
      <c r="D99" s="294"/>
      <c r="E99" s="91">
        <f>+'RIPARTIZ SOTTO-UTENZA_dettagl'!AE96</f>
        <v>0</v>
      </c>
      <c r="H99" s="91">
        <f>+IF('UNITA E CONSUMI SOTTOUTENZE'!$C$5&gt;'UNITA E CONSUMI SOTTOUTENZE'!A121,('RIPARTIZ SOTTO-UTENZA_NOCONS'!$Z$5+'RIPARTIZ SOTTO-UTENZA_NOCONS'!$AC$5)/'UNITA E CONSUMI SOTTOUTENZE'!$F$14*'UNITA E CONSUMI SOTTOUTENZE'!$A$5,0)</f>
        <v>0</v>
      </c>
    </row>
    <row r="100" spans="1:8" ht="15" x14ac:dyDescent="0.25">
      <c r="A100" s="284">
        <v>92</v>
      </c>
      <c r="B100" s="90" t="str">
        <f>+'UNITA E CONSUMI SOTTOUTENZE'!B122</f>
        <v>Q_3</v>
      </c>
      <c r="C100" s="144">
        <f>+'UNITA E CONSUMI SOTTOUTENZE'!E122</f>
        <v>0</v>
      </c>
      <c r="D100" s="294"/>
      <c r="E100" s="91">
        <f>+'RIPARTIZ SOTTO-UTENZA_dettagl'!AE97</f>
        <v>0</v>
      </c>
      <c r="H100" s="91">
        <f>+IF('UNITA E CONSUMI SOTTOUTENZE'!$C$5&gt;'UNITA E CONSUMI SOTTOUTENZE'!A122,('RIPARTIZ SOTTO-UTENZA_NOCONS'!$Z$5+'RIPARTIZ SOTTO-UTENZA_NOCONS'!$AC$5)/'UNITA E CONSUMI SOTTOUTENZE'!$F$14*'UNITA E CONSUMI SOTTOUTENZE'!$A$5,0)</f>
        <v>0</v>
      </c>
    </row>
    <row r="101" spans="1:8" ht="15" x14ac:dyDescent="0.25">
      <c r="A101" s="284">
        <v>93</v>
      </c>
      <c r="B101" s="90" t="str">
        <f>+'UNITA E CONSUMI SOTTOUTENZE'!B123</f>
        <v>R_3</v>
      </c>
      <c r="C101" s="144">
        <f>+'UNITA E CONSUMI SOTTOUTENZE'!E123</f>
        <v>0</v>
      </c>
      <c r="D101" s="294"/>
      <c r="E101" s="91">
        <f>+'RIPARTIZ SOTTO-UTENZA_dettagl'!AE98</f>
        <v>0</v>
      </c>
      <c r="H101" s="91">
        <f>+IF('UNITA E CONSUMI SOTTOUTENZE'!$C$5&gt;'UNITA E CONSUMI SOTTOUTENZE'!A123,('RIPARTIZ SOTTO-UTENZA_NOCONS'!$Z$5+'RIPARTIZ SOTTO-UTENZA_NOCONS'!$AC$5)/'UNITA E CONSUMI SOTTOUTENZE'!$F$14*'UNITA E CONSUMI SOTTOUTENZE'!$A$5,0)</f>
        <v>0</v>
      </c>
    </row>
    <row r="102" spans="1:8" ht="15" x14ac:dyDescent="0.25">
      <c r="A102" s="284">
        <v>94</v>
      </c>
      <c r="B102" s="90" t="str">
        <f>+'UNITA E CONSUMI SOTTOUTENZE'!B124</f>
        <v>S_3</v>
      </c>
      <c r="C102" s="144">
        <f>+'UNITA E CONSUMI SOTTOUTENZE'!E124</f>
        <v>0</v>
      </c>
      <c r="D102" s="294"/>
      <c r="E102" s="91">
        <f>+'RIPARTIZ SOTTO-UTENZA_dettagl'!AE99</f>
        <v>0</v>
      </c>
      <c r="H102" s="91">
        <f>+IF('UNITA E CONSUMI SOTTOUTENZE'!$C$5&gt;'UNITA E CONSUMI SOTTOUTENZE'!A124,('RIPARTIZ SOTTO-UTENZA_NOCONS'!$Z$5+'RIPARTIZ SOTTO-UTENZA_NOCONS'!$AC$5)/'UNITA E CONSUMI SOTTOUTENZE'!$F$14*'UNITA E CONSUMI SOTTOUTENZE'!$A$5,0)</f>
        <v>0</v>
      </c>
    </row>
    <row r="103" spans="1:8" ht="15" x14ac:dyDescent="0.25">
      <c r="A103" s="284">
        <v>95</v>
      </c>
      <c r="B103" s="90" t="str">
        <f>+'UNITA E CONSUMI SOTTOUTENZE'!B125</f>
        <v>T_3</v>
      </c>
      <c r="C103" s="144">
        <f>+'UNITA E CONSUMI SOTTOUTENZE'!E125</f>
        <v>0</v>
      </c>
      <c r="D103" s="294"/>
      <c r="E103" s="91">
        <f>+'RIPARTIZ SOTTO-UTENZA_dettagl'!AE100</f>
        <v>0</v>
      </c>
      <c r="H103" s="91">
        <f>+IF('UNITA E CONSUMI SOTTOUTENZE'!$C$5&gt;'UNITA E CONSUMI SOTTOUTENZE'!A125,('RIPARTIZ SOTTO-UTENZA_NOCONS'!$Z$5+'RIPARTIZ SOTTO-UTENZA_NOCONS'!$AC$5)/'UNITA E CONSUMI SOTTOUTENZE'!$F$14*'UNITA E CONSUMI SOTTOUTENZE'!$A$5,0)</f>
        <v>0</v>
      </c>
    </row>
    <row r="104" spans="1:8" ht="15" x14ac:dyDescent="0.25">
      <c r="A104" s="284">
        <v>96</v>
      </c>
      <c r="B104" s="90" t="str">
        <f>+'UNITA E CONSUMI SOTTOUTENZE'!B126</f>
        <v>U_3</v>
      </c>
      <c r="C104" s="144">
        <f>+'UNITA E CONSUMI SOTTOUTENZE'!E126</f>
        <v>0</v>
      </c>
      <c r="D104" s="294"/>
      <c r="E104" s="91">
        <f>+'RIPARTIZ SOTTO-UTENZA_dettagl'!AE101</f>
        <v>0</v>
      </c>
      <c r="H104" s="91">
        <f>+IF('UNITA E CONSUMI SOTTOUTENZE'!$C$5&gt;'UNITA E CONSUMI SOTTOUTENZE'!A126,('RIPARTIZ SOTTO-UTENZA_NOCONS'!$Z$5+'RIPARTIZ SOTTO-UTENZA_NOCONS'!$AC$5)/'UNITA E CONSUMI SOTTOUTENZE'!$F$14*'UNITA E CONSUMI SOTTOUTENZE'!$A$5,0)</f>
        <v>0</v>
      </c>
    </row>
    <row r="105" spans="1:8" ht="15" x14ac:dyDescent="0.25">
      <c r="A105" s="284">
        <v>97</v>
      </c>
      <c r="B105" s="90" t="str">
        <f>+'UNITA E CONSUMI SOTTOUTENZE'!B127</f>
        <v>V_3</v>
      </c>
      <c r="C105" s="144">
        <f>+'UNITA E CONSUMI SOTTOUTENZE'!E127</f>
        <v>0</v>
      </c>
      <c r="D105" s="294"/>
      <c r="E105" s="91">
        <f>+'RIPARTIZ SOTTO-UTENZA_dettagl'!AE102</f>
        <v>0</v>
      </c>
      <c r="H105" s="91">
        <f>+IF('UNITA E CONSUMI SOTTOUTENZE'!$C$5&gt;'UNITA E CONSUMI SOTTOUTENZE'!A127,('RIPARTIZ SOTTO-UTENZA_NOCONS'!$Z$5+'RIPARTIZ SOTTO-UTENZA_NOCONS'!$AC$5)/'UNITA E CONSUMI SOTTOUTENZE'!$F$14*'UNITA E CONSUMI SOTTOUTENZE'!$A$5,0)</f>
        <v>0</v>
      </c>
    </row>
    <row r="106" spans="1:8" ht="15" x14ac:dyDescent="0.25">
      <c r="A106" s="284">
        <v>98</v>
      </c>
      <c r="B106" s="90" t="str">
        <f>+'UNITA E CONSUMI SOTTOUTENZE'!B128</f>
        <v>Z_3</v>
      </c>
      <c r="C106" s="144">
        <f>+'UNITA E CONSUMI SOTTOUTENZE'!E128</f>
        <v>0</v>
      </c>
      <c r="D106" s="294"/>
      <c r="E106" s="91">
        <f>+'RIPARTIZ SOTTO-UTENZA_dettagl'!AE103</f>
        <v>0</v>
      </c>
      <c r="H106" s="91">
        <f>+IF('UNITA E CONSUMI SOTTOUTENZE'!$C$5&gt;'UNITA E CONSUMI SOTTOUTENZE'!A128,('RIPARTIZ SOTTO-UTENZA_NOCONS'!$Z$5+'RIPARTIZ SOTTO-UTENZA_NOCONS'!$AC$5)/'UNITA E CONSUMI SOTTOUTENZE'!$F$14*'UNITA E CONSUMI SOTTOUTENZE'!$A$5,0)</f>
        <v>0</v>
      </c>
    </row>
    <row r="107" spans="1:8" ht="15" x14ac:dyDescent="0.25">
      <c r="A107" s="284">
        <v>99</v>
      </c>
      <c r="B107" s="90" t="str">
        <f>+'UNITA E CONSUMI SOTTOUTENZE'!B129</f>
        <v>J_3</v>
      </c>
      <c r="C107" s="144">
        <f>+'UNITA E CONSUMI SOTTOUTENZE'!E129</f>
        <v>0</v>
      </c>
      <c r="D107" s="294"/>
      <c r="E107" s="91">
        <f>+'RIPARTIZ SOTTO-UTENZA_dettagl'!AE104</f>
        <v>0</v>
      </c>
      <c r="H107" s="91">
        <f>+IF('UNITA E CONSUMI SOTTOUTENZE'!$C$5&gt;'UNITA E CONSUMI SOTTOUTENZE'!A129,('RIPARTIZ SOTTO-UTENZA_NOCONS'!$Z$5+'RIPARTIZ SOTTO-UTENZA_NOCONS'!$AC$5)/'UNITA E CONSUMI SOTTOUTENZE'!$F$14*'UNITA E CONSUMI SOTTOUTENZE'!$A$5,0)</f>
        <v>0</v>
      </c>
    </row>
    <row r="108" spans="1:8" ht="15.75" thickBot="1" x14ac:dyDescent="0.3">
      <c r="B108" s="299"/>
      <c r="C108" s="300"/>
      <c r="D108" s="295"/>
      <c r="E108" s="301"/>
      <c r="H108" s="280"/>
    </row>
    <row r="109" spans="1:8" ht="15.75" thickBot="1" x14ac:dyDescent="0.3">
      <c r="B109" s="280" t="s">
        <v>52</v>
      </c>
      <c r="C109" s="174">
        <f>+SUM(C110:C209)</f>
        <v>0</v>
      </c>
      <c r="D109" s="288"/>
      <c r="E109" s="171">
        <f>+SUM(E110:E209)</f>
        <v>0</v>
      </c>
      <c r="H109" s="171">
        <f>+SUM(H110:H209)</f>
        <v>0</v>
      </c>
    </row>
    <row r="110" spans="1:8" ht="15" x14ac:dyDescent="0.25">
      <c r="A110" s="284">
        <v>0</v>
      </c>
      <c r="B110" s="90" t="str">
        <f>+'UNITA E CONSUMI SOTTOUTENZE'!B132</f>
        <v>A</v>
      </c>
      <c r="C110" s="173">
        <f>+'UNITA E CONSUMI SOTTOUTENZE'!E132</f>
        <v>0</v>
      </c>
      <c r="D110" s="294"/>
      <c r="E110" s="170">
        <f>+'RIPARTIZ SOTTO-UTENZA_dettagl'!AE107</f>
        <v>0</v>
      </c>
      <c r="H110" s="170">
        <f>+IF('UNITA E CONSUMI SOTTOUTENZE'!$C$6&gt;'UNITA E CONSUMI SOTTOUTENZE'!A132,('RIPARTIZ SOTTO-UTENZA_NOCONS'!$Z$5+'RIPARTIZ SOTTO-UTENZA_NOCONS'!$AC$5)/'UNITA E CONSUMI SOTTOUTENZE'!$F$14*'UNITA E CONSUMI SOTTOUTENZE'!$A$6,0)</f>
        <v>0</v>
      </c>
    </row>
    <row r="111" spans="1:8" ht="15" x14ac:dyDescent="0.25">
      <c r="A111" s="284">
        <v>1</v>
      </c>
      <c r="B111" s="90" t="str">
        <f>+'UNITA E CONSUMI SOTTOUTENZE'!B133</f>
        <v>B</v>
      </c>
      <c r="C111" s="144">
        <f>+'UNITA E CONSUMI SOTTOUTENZE'!E133</f>
        <v>0</v>
      </c>
      <c r="D111" s="294"/>
      <c r="E111" s="91">
        <f>+'RIPARTIZ SOTTO-UTENZA_dettagl'!AE108</f>
        <v>0</v>
      </c>
      <c r="H111" s="91">
        <f>+IF('UNITA E CONSUMI SOTTOUTENZE'!$C$6&gt;'UNITA E CONSUMI SOTTOUTENZE'!A133,('RIPARTIZ SOTTO-UTENZA_NOCONS'!$Z$5+'RIPARTIZ SOTTO-UTENZA_NOCONS'!$AC$5)/'UNITA E CONSUMI SOTTOUTENZE'!$F$14*'UNITA E CONSUMI SOTTOUTENZE'!$A$6,0)</f>
        <v>0</v>
      </c>
    </row>
    <row r="112" spans="1:8" ht="15" x14ac:dyDescent="0.25">
      <c r="A112" s="284">
        <v>2</v>
      </c>
      <c r="B112" s="90" t="str">
        <f>+'UNITA E CONSUMI SOTTOUTENZE'!B134</f>
        <v>C</v>
      </c>
      <c r="C112" s="144">
        <f>+'UNITA E CONSUMI SOTTOUTENZE'!E134</f>
        <v>0</v>
      </c>
      <c r="D112" s="294"/>
      <c r="E112" s="91">
        <f>+'RIPARTIZ SOTTO-UTENZA_dettagl'!AE109</f>
        <v>0</v>
      </c>
      <c r="H112" s="91">
        <f>+IF('UNITA E CONSUMI SOTTOUTENZE'!$C$6&gt;'UNITA E CONSUMI SOTTOUTENZE'!A134,('RIPARTIZ SOTTO-UTENZA_NOCONS'!$Z$5+'RIPARTIZ SOTTO-UTENZA_NOCONS'!$AC$5)/'UNITA E CONSUMI SOTTOUTENZE'!$F$14*'UNITA E CONSUMI SOTTOUTENZE'!$A$6,0)</f>
        <v>0</v>
      </c>
    </row>
    <row r="113" spans="1:8" ht="15" x14ac:dyDescent="0.25">
      <c r="A113" s="284">
        <v>3</v>
      </c>
      <c r="B113" s="90" t="str">
        <f>+'UNITA E CONSUMI SOTTOUTENZE'!B135</f>
        <v>D</v>
      </c>
      <c r="C113" s="144">
        <f>+'UNITA E CONSUMI SOTTOUTENZE'!E135</f>
        <v>0</v>
      </c>
      <c r="D113" s="294"/>
      <c r="E113" s="91">
        <f>+'RIPARTIZ SOTTO-UTENZA_dettagl'!AE110</f>
        <v>0</v>
      </c>
      <c r="H113" s="91">
        <f>+IF('UNITA E CONSUMI SOTTOUTENZE'!$C$6&gt;'UNITA E CONSUMI SOTTOUTENZE'!A135,('RIPARTIZ SOTTO-UTENZA_NOCONS'!$Z$5+'RIPARTIZ SOTTO-UTENZA_NOCONS'!$AC$5)/'UNITA E CONSUMI SOTTOUTENZE'!$F$14*'UNITA E CONSUMI SOTTOUTENZE'!$A$6,0)</f>
        <v>0</v>
      </c>
    </row>
    <row r="114" spans="1:8" ht="15" x14ac:dyDescent="0.25">
      <c r="A114" s="284">
        <v>4</v>
      </c>
      <c r="B114" s="90" t="str">
        <f>+'UNITA E CONSUMI SOTTOUTENZE'!B136</f>
        <v>E</v>
      </c>
      <c r="C114" s="144">
        <f>+'UNITA E CONSUMI SOTTOUTENZE'!E136</f>
        <v>0</v>
      </c>
      <c r="D114" s="294"/>
      <c r="E114" s="91">
        <f>+'RIPARTIZ SOTTO-UTENZA_dettagl'!AE111</f>
        <v>0</v>
      </c>
      <c r="H114" s="91">
        <f>+IF('UNITA E CONSUMI SOTTOUTENZE'!$C$6&gt;'UNITA E CONSUMI SOTTOUTENZE'!A136,('RIPARTIZ SOTTO-UTENZA_NOCONS'!$Z$5+'RIPARTIZ SOTTO-UTENZA_NOCONS'!$AC$5)/'UNITA E CONSUMI SOTTOUTENZE'!$F$14*'UNITA E CONSUMI SOTTOUTENZE'!$A$6,0)</f>
        <v>0</v>
      </c>
    </row>
    <row r="115" spans="1:8" ht="15" x14ac:dyDescent="0.25">
      <c r="A115" s="284">
        <v>5</v>
      </c>
      <c r="B115" s="90" t="str">
        <f>+'UNITA E CONSUMI SOTTOUTENZE'!B137</f>
        <v>F</v>
      </c>
      <c r="C115" s="144">
        <f>+'UNITA E CONSUMI SOTTOUTENZE'!E137</f>
        <v>0</v>
      </c>
      <c r="D115" s="294"/>
      <c r="E115" s="91">
        <f>+'RIPARTIZ SOTTO-UTENZA_dettagl'!AE112</f>
        <v>0</v>
      </c>
      <c r="H115" s="91">
        <f>+IF('UNITA E CONSUMI SOTTOUTENZE'!$C$6&gt;'UNITA E CONSUMI SOTTOUTENZE'!A137,('RIPARTIZ SOTTO-UTENZA_NOCONS'!$Z$5+'RIPARTIZ SOTTO-UTENZA_NOCONS'!$AC$5)/'UNITA E CONSUMI SOTTOUTENZE'!$F$14*'UNITA E CONSUMI SOTTOUTENZE'!$A$6,0)</f>
        <v>0</v>
      </c>
    </row>
    <row r="116" spans="1:8" ht="15" x14ac:dyDescent="0.25">
      <c r="A116" s="284">
        <v>6</v>
      </c>
      <c r="B116" s="90" t="str">
        <f>+'UNITA E CONSUMI SOTTOUTENZE'!B138</f>
        <v>G</v>
      </c>
      <c r="C116" s="144">
        <f>+'UNITA E CONSUMI SOTTOUTENZE'!E138</f>
        <v>0</v>
      </c>
      <c r="D116" s="294"/>
      <c r="E116" s="91">
        <f>+'RIPARTIZ SOTTO-UTENZA_dettagl'!AE113</f>
        <v>0</v>
      </c>
      <c r="H116" s="91">
        <f>+IF('UNITA E CONSUMI SOTTOUTENZE'!$C$6&gt;'UNITA E CONSUMI SOTTOUTENZE'!A138,('RIPARTIZ SOTTO-UTENZA_NOCONS'!$Z$5+'RIPARTIZ SOTTO-UTENZA_NOCONS'!$AC$5)/'UNITA E CONSUMI SOTTOUTENZE'!$F$14*'UNITA E CONSUMI SOTTOUTENZE'!$A$6,0)</f>
        <v>0</v>
      </c>
    </row>
    <row r="117" spans="1:8" ht="15" x14ac:dyDescent="0.25">
      <c r="A117" s="284">
        <v>7</v>
      </c>
      <c r="B117" s="90" t="str">
        <f>+'UNITA E CONSUMI SOTTOUTENZE'!B139</f>
        <v>H</v>
      </c>
      <c r="C117" s="144">
        <f>+'UNITA E CONSUMI SOTTOUTENZE'!E139</f>
        <v>0</v>
      </c>
      <c r="D117" s="294"/>
      <c r="E117" s="91">
        <f>+'RIPARTIZ SOTTO-UTENZA_dettagl'!AE114</f>
        <v>0</v>
      </c>
      <c r="H117" s="91">
        <f>+IF('UNITA E CONSUMI SOTTOUTENZE'!$C$6&gt;'UNITA E CONSUMI SOTTOUTENZE'!A139,('RIPARTIZ SOTTO-UTENZA_NOCONS'!$Z$5+'RIPARTIZ SOTTO-UTENZA_NOCONS'!$AC$5)/'UNITA E CONSUMI SOTTOUTENZE'!$F$14*'UNITA E CONSUMI SOTTOUTENZE'!$A$6,0)</f>
        <v>0</v>
      </c>
    </row>
    <row r="118" spans="1:8" ht="15" x14ac:dyDescent="0.25">
      <c r="A118" s="284">
        <v>8</v>
      </c>
      <c r="B118" s="90" t="str">
        <f>+'UNITA E CONSUMI SOTTOUTENZE'!B140</f>
        <v>I</v>
      </c>
      <c r="C118" s="144">
        <f>+'UNITA E CONSUMI SOTTOUTENZE'!E140</f>
        <v>0</v>
      </c>
      <c r="D118" s="294"/>
      <c r="E118" s="91">
        <f>+'RIPARTIZ SOTTO-UTENZA_dettagl'!AE115</f>
        <v>0</v>
      </c>
      <c r="H118" s="91">
        <f>+IF('UNITA E CONSUMI SOTTOUTENZE'!$C$6&gt;'UNITA E CONSUMI SOTTOUTENZE'!A140,('RIPARTIZ SOTTO-UTENZA_NOCONS'!$Z$5+'RIPARTIZ SOTTO-UTENZA_NOCONS'!$AC$5)/'UNITA E CONSUMI SOTTOUTENZE'!$F$14*'UNITA E CONSUMI SOTTOUTENZE'!$A$6,0)</f>
        <v>0</v>
      </c>
    </row>
    <row r="119" spans="1:8" ht="15" x14ac:dyDescent="0.25">
      <c r="A119" s="284">
        <v>9</v>
      </c>
      <c r="B119" s="90" t="str">
        <f>+'UNITA E CONSUMI SOTTOUTENZE'!B141</f>
        <v>L</v>
      </c>
      <c r="C119" s="144">
        <f>+'UNITA E CONSUMI SOTTOUTENZE'!E141</f>
        <v>0</v>
      </c>
      <c r="D119" s="294"/>
      <c r="E119" s="91">
        <f>+'RIPARTIZ SOTTO-UTENZA_dettagl'!AE116</f>
        <v>0</v>
      </c>
      <c r="H119" s="91">
        <f>+IF('UNITA E CONSUMI SOTTOUTENZE'!$C$6&gt;'UNITA E CONSUMI SOTTOUTENZE'!A141,('RIPARTIZ SOTTO-UTENZA_NOCONS'!$Z$5+'RIPARTIZ SOTTO-UTENZA_NOCONS'!$AC$5)/'UNITA E CONSUMI SOTTOUTENZE'!$F$14*'UNITA E CONSUMI SOTTOUTENZE'!$A$6,0)</f>
        <v>0</v>
      </c>
    </row>
    <row r="120" spans="1:8" ht="15" x14ac:dyDescent="0.25">
      <c r="A120" s="284">
        <v>10</v>
      </c>
      <c r="B120" s="90" t="str">
        <f>+'UNITA E CONSUMI SOTTOUTENZE'!B142</f>
        <v>M</v>
      </c>
      <c r="C120" s="144">
        <f>+'UNITA E CONSUMI SOTTOUTENZE'!E142</f>
        <v>0</v>
      </c>
      <c r="D120" s="294"/>
      <c r="E120" s="91">
        <f>+'RIPARTIZ SOTTO-UTENZA_dettagl'!AE117</f>
        <v>0</v>
      </c>
      <c r="H120" s="91">
        <f>+IF('UNITA E CONSUMI SOTTOUTENZE'!$C$6&gt;'UNITA E CONSUMI SOTTOUTENZE'!A142,('RIPARTIZ SOTTO-UTENZA_NOCONS'!$Z$5+'RIPARTIZ SOTTO-UTENZA_NOCONS'!$AC$5)/'UNITA E CONSUMI SOTTOUTENZE'!$F$14*'UNITA E CONSUMI SOTTOUTENZE'!$A$6,0)</f>
        <v>0</v>
      </c>
    </row>
    <row r="121" spans="1:8" ht="15" x14ac:dyDescent="0.25">
      <c r="A121" s="284">
        <v>11</v>
      </c>
      <c r="B121" s="90" t="str">
        <f>+'UNITA E CONSUMI SOTTOUTENZE'!B143</f>
        <v>N</v>
      </c>
      <c r="C121" s="144">
        <f>+'UNITA E CONSUMI SOTTOUTENZE'!E143</f>
        <v>0</v>
      </c>
      <c r="D121" s="294"/>
      <c r="E121" s="91">
        <f>+'RIPARTIZ SOTTO-UTENZA_dettagl'!AE118</f>
        <v>0</v>
      </c>
      <c r="H121" s="91">
        <f>+IF('UNITA E CONSUMI SOTTOUTENZE'!$C$6&gt;'UNITA E CONSUMI SOTTOUTENZE'!A143,('RIPARTIZ SOTTO-UTENZA_NOCONS'!$Z$5+'RIPARTIZ SOTTO-UTENZA_NOCONS'!$AC$5)/'UNITA E CONSUMI SOTTOUTENZE'!$F$14*'UNITA E CONSUMI SOTTOUTENZE'!$A$6,0)</f>
        <v>0</v>
      </c>
    </row>
    <row r="122" spans="1:8" ht="15" x14ac:dyDescent="0.25">
      <c r="A122" s="284">
        <v>12</v>
      </c>
      <c r="B122" s="90" t="str">
        <f>+'UNITA E CONSUMI SOTTOUTENZE'!B144</f>
        <v>O</v>
      </c>
      <c r="C122" s="144">
        <f>+'UNITA E CONSUMI SOTTOUTENZE'!E144</f>
        <v>0</v>
      </c>
      <c r="D122" s="294"/>
      <c r="E122" s="91">
        <f>+'RIPARTIZ SOTTO-UTENZA_dettagl'!AE119</f>
        <v>0</v>
      </c>
      <c r="H122" s="91">
        <f>+IF('UNITA E CONSUMI SOTTOUTENZE'!$C$6&gt;'UNITA E CONSUMI SOTTOUTENZE'!A144,('RIPARTIZ SOTTO-UTENZA_NOCONS'!$Z$5+'RIPARTIZ SOTTO-UTENZA_NOCONS'!$AC$5)/'UNITA E CONSUMI SOTTOUTENZE'!$F$14*'UNITA E CONSUMI SOTTOUTENZE'!$A$6,0)</f>
        <v>0</v>
      </c>
    </row>
    <row r="123" spans="1:8" ht="15" x14ac:dyDescent="0.25">
      <c r="A123" s="284">
        <v>13</v>
      </c>
      <c r="B123" s="90" t="str">
        <f>+'UNITA E CONSUMI SOTTOUTENZE'!B145</f>
        <v>P</v>
      </c>
      <c r="C123" s="144">
        <f>+'UNITA E CONSUMI SOTTOUTENZE'!E145</f>
        <v>0</v>
      </c>
      <c r="D123" s="294"/>
      <c r="E123" s="91">
        <f>+'RIPARTIZ SOTTO-UTENZA_dettagl'!AE120</f>
        <v>0</v>
      </c>
      <c r="H123" s="91">
        <f>+IF('UNITA E CONSUMI SOTTOUTENZE'!$C$6&gt;'UNITA E CONSUMI SOTTOUTENZE'!A145,('RIPARTIZ SOTTO-UTENZA_NOCONS'!$Z$5+'RIPARTIZ SOTTO-UTENZA_NOCONS'!$AC$5)/'UNITA E CONSUMI SOTTOUTENZE'!$F$14*'UNITA E CONSUMI SOTTOUTENZE'!$A$6,0)</f>
        <v>0</v>
      </c>
    </row>
    <row r="124" spans="1:8" ht="15" x14ac:dyDescent="0.25">
      <c r="A124" s="284">
        <v>14</v>
      </c>
      <c r="B124" s="90" t="str">
        <f>+'UNITA E CONSUMI SOTTOUTENZE'!B146</f>
        <v>Q</v>
      </c>
      <c r="C124" s="144">
        <f>+'UNITA E CONSUMI SOTTOUTENZE'!E146</f>
        <v>0</v>
      </c>
      <c r="D124" s="294"/>
      <c r="E124" s="91">
        <f>+'RIPARTIZ SOTTO-UTENZA_dettagl'!AE121</f>
        <v>0</v>
      </c>
      <c r="H124" s="91">
        <f>+IF('UNITA E CONSUMI SOTTOUTENZE'!$C$6&gt;'UNITA E CONSUMI SOTTOUTENZE'!A146,('RIPARTIZ SOTTO-UTENZA_NOCONS'!$Z$5+'RIPARTIZ SOTTO-UTENZA_NOCONS'!$AC$5)/'UNITA E CONSUMI SOTTOUTENZE'!$F$14*'UNITA E CONSUMI SOTTOUTENZE'!$A$6,0)</f>
        <v>0</v>
      </c>
    </row>
    <row r="125" spans="1:8" ht="15" x14ac:dyDescent="0.25">
      <c r="A125" s="284">
        <v>15</v>
      </c>
      <c r="B125" s="90" t="str">
        <f>+'UNITA E CONSUMI SOTTOUTENZE'!B147</f>
        <v>R</v>
      </c>
      <c r="C125" s="144">
        <f>+'UNITA E CONSUMI SOTTOUTENZE'!E147</f>
        <v>0</v>
      </c>
      <c r="D125" s="294"/>
      <c r="E125" s="91">
        <f>+'RIPARTIZ SOTTO-UTENZA_dettagl'!AE122</f>
        <v>0</v>
      </c>
      <c r="H125" s="91">
        <f>+IF('UNITA E CONSUMI SOTTOUTENZE'!$C$6&gt;'UNITA E CONSUMI SOTTOUTENZE'!A147,('RIPARTIZ SOTTO-UTENZA_NOCONS'!$Z$5+'RIPARTIZ SOTTO-UTENZA_NOCONS'!$AC$5)/'UNITA E CONSUMI SOTTOUTENZE'!$F$14*'UNITA E CONSUMI SOTTOUTENZE'!$A$6,0)</f>
        <v>0</v>
      </c>
    </row>
    <row r="126" spans="1:8" ht="15" x14ac:dyDescent="0.25">
      <c r="A126" s="284">
        <v>16</v>
      </c>
      <c r="B126" s="90" t="str">
        <f>+'UNITA E CONSUMI SOTTOUTENZE'!B148</f>
        <v>S</v>
      </c>
      <c r="C126" s="144">
        <f>+'UNITA E CONSUMI SOTTOUTENZE'!E148</f>
        <v>0</v>
      </c>
      <c r="D126" s="294"/>
      <c r="E126" s="91">
        <f>+'RIPARTIZ SOTTO-UTENZA_dettagl'!AE123</f>
        <v>0</v>
      </c>
      <c r="H126" s="91">
        <f>+IF('UNITA E CONSUMI SOTTOUTENZE'!$C$6&gt;'UNITA E CONSUMI SOTTOUTENZE'!A148,('RIPARTIZ SOTTO-UTENZA_NOCONS'!$Z$5+'RIPARTIZ SOTTO-UTENZA_NOCONS'!$AC$5)/'UNITA E CONSUMI SOTTOUTENZE'!$F$14*'UNITA E CONSUMI SOTTOUTENZE'!$A$6,0)</f>
        <v>0</v>
      </c>
    </row>
    <row r="127" spans="1:8" ht="15" x14ac:dyDescent="0.25">
      <c r="A127" s="284">
        <v>17</v>
      </c>
      <c r="B127" s="90" t="str">
        <f>+'UNITA E CONSUMI SOTTOUTENZE'!B149</f>
        <v>T</v>
      </c>
      <c r="C127" s="144">
        <f>+'UNITA E CONSUMI SOTTOUTENZE'!E149</f>
        <v>0</v>
      </c>
      <c r="D127" s="294"/>
      <c r="E127" s="91">
        <f>+'RIPARTIZ SOTTO-UTENZA_dettagl'!AE124</f>
        <v>0</v>
      </c>
      <c r="H127" s="91">
        <f>+IF('UNITA E CONSUMI SOTTOUTENZE'!$C$6&gt;'UNITA E CONSUMI SOTTOUTENZE'!A149,('RIPARTIZ SOTTO-UTENZA_NOCONS'!$Z$5+'RIPARTIZ SOTTO-UTENZA_NOCONS'!$AC$5)/'UNITA E CONSUMI SOTTOUTENZE'!$F$14*'UNITA E CONSUMI SOTTOUTENZE'!$A$6,0)</f>
        <v>0</v>
      </c>
    </row>
    <row r="128" spans="1:8" ht="15" x14ac:dyDescent="0.25">
      <c r="A128" s="284">
        <v>18</v>
      </c>
      <c r="B128" s="90" t="str">
        <f>+'UNITA E CONSUMI SOTTOUTENZE'!B150</f>
        <v>U</v>
      </c>
      <c r="C128" s="144">
        <f>+'UNITA E CONSUMI SOTTOUTENZE'!E150</f>
        <v>0</v>
      </c>
      <c r="D128" s="294"/>
      <c r="E128" s="91">
        <f>+'RIPARTIZ SOTTO-UTENZA_dettagl'!AE125</f>
        <v>0</v>
      </c>
      <c r="H128" s="91">
        <f>+IF('UNITA E CONSUMI SOTTOUTENZE'!$C$6&gt;'UNITA E CONSUMI SOTTOUTENZE'!A150,('RIPARTIZ SOTTO-UTENZA_NOCONS'!$Z$5+'RIPARTIZ SOTTO-UTENZA_NOCONS'!$AC$5)/'UNITA E CONSUMI SOTTOUTENZE'!$F$14*'UNITA E CONSUMI SOTTOUTENZE'!$A$6,0)</f>
        <v>0</v>
      </c>
    </row>
    <row r="129" spans="1:8" ht="15" x14ac:dyDescent="0.25">
      <c r="A129" s="284">
        <v>19</v>
      </c>
      <c r="B129" s="90" t="str">
        <f>+'UNITA E CONSUMI SOTTOUTENZE'!B151</f>
        <v>V</v>
      </c>
      <c r="C129" s="144">
        <f>+'UNITA E CONSUMI SOTTOUTENZE'!E151</f>
        <v>0</v>
      </c>
      <c r="D129" s="294"/>
      <c r="E129" s="91">
        <f>+'RIPARTIZ SOTTO-UTENZA_dettagl'!AE126</f>
        <v>0</v>
      </c>
      <c r="H129" s="91">
        <f>+IF('UNITA E CONSUMI SOTTOUTENZE'!$C$6&gt;'UNITA E CONSUMI SOTTOUTENZE'!A151,('RIPARTIZ SOTTO-UTENZA_NOCONS'!$Z$5+'RIPARTIZ SOTTO-UTENZA_NOCONS'!$AC$5)/'UNITA E CONSUMI SOTTOUTENZE'!$F$14*'UNITA E CONSUMI SOTTOUTENZE'!$A$6,0)</f>
        <v>0</v>
      </c>
    </row>
    <row r="130" spans="1:8" ht="15" x14ac:dyDescent="0.25">
      <c r="A130" s="284">
        <v>20</v>
      </c>
      <c r="B130" s="90" t="str">
        <f>+'UNITA E CONSUMI SOTTOUTENZE'!B152</f>
        <v>Z</v>
      </c>
      <c r="C130" s="144">
        <f>+'UNITA E CONSUMI SOTTOUTENZE'!E152</f>
        <v>0</v>
      </c>
      <c r="D130" s="294"/>
      <c r="E130" s="91">
        <f>+'RIPARTIZ SOTTO-UTENZA_dettagl'!AE127</f>
        <v>0</v>
      </c>
      <c r="H130" s="91">
        <f>+IF('UNITA E CONSUMI SOTTOUTENZE'!$C$6&gt;'UNITA E CONSUMI SOTTOUTENZE'!A152,('RIPARTIZ SOTTO-UTENZA_NOCONS'!$Z$5+'RIPARTIZ SOTTO-UTENZA_NOCONS'!$AC$5)/'UNITA E CONSUMI SOTTOUTENZE'!$F$14*'UNITA E CONSUMI SOTTOUTENZE'!$A$6,0)</f>
        <v>0</v>
      </c>
    </row>
    <row r="131" spans="1:8" ht="15" x14ac:dyDescent="0.25">
      <c r="A131" s="284">
        <v>21</v>
      </c>
      <c r="B131" s="90" t="str">
        <f>+'UNITA E CONSUMI SOTTOUTENZE'!B153</f>
        <v>J</v>
      </c>
      <c r="C131" s="144">
        <f>+'UNITA E CONSUMI SOTTOUTENZE'!E153</f>
        <v>0</v>
      </c>
      <c r="D131" s="294"/>
      <c r="E131" s="91">
        <f>+'RIPARTIZ SOTTO-UTENZA_dettagl'!AE128</f>
        <v>0</v>
      </c>
      <c r="H131" s="91">
        <f>+IF('UNITA E CONSUMI SOTTOUTENZE'!$C$6&gt;'UNITA E CONSUMI SOTTOUTENZE'!A153,('RIPARTIZ SOTTO-UTENZA_NOCONS'!$Z$5+'RIPARTIZ SOTTO-UTENZA_NOCONS'!$AC$5)/'UNITA E CONSUMI SOTTOUTENZE'!$F$14*'UNITA E CONSUMI SOTTOUTENZE'!$A$6,0)</f>
        <v>0</v>
      </c>
    </row>
    <row r="132" spans="1:8" ht="15" x14ac:dyDescent="0.25">
      <c r="A132" s="284">
        <v>22</v>
      </c>
      <c r="B132" s="90" t="str">
        <f>+'UNITA E CONSUMI SOTTOUTENZE'!B154</f>
        <v>K</v>
      </c>
      <c r="C132" s="144">
        <f>+'UNITA E CONSUMI SOTTOUTENZE'!E154</f>
        <v>0</v>
      </c>
      <c r="D132" s="294"/>
      <c r="E132" s="91">
        <f>+'RIPARTIZ SOTTO-UTENZA_dettagl'!AE129</f>
        <v>0</v>
      </c>
      <c r="H132" s="91">
        <f>+IF('UNITA E CONSUMI SOTTOUTENZE'!$C$6&gt;'UNITA E CONSUMI SOTTOUTENZE'!A154,('RIPARTIZ SOTTO-UTENZA_NOCONS'!$Z$5+'RIPARTIZ SOTTO-UTENZA_NOCONS'!$AC$5)/'UNITA E CONSUMI SOTTOUTENZE'!$F$14*'UNITA E CONSUMI SOTTOUTENZE'!$A$6,0)</f>
        <v>0</v>
      </c>
    </row>
    <row r="133" spans="1:8" ht="15" x14ac:dyDescent="0.25">
      <c r="A133" s="284">
        <v>23</v>
      </c>
      <c r="B133" s="90" t="str">
        <f>+'UNITA E CONSUMI SOTTOUTENZE'!B155</f>
        <v>Y</v>
      </c>
      <c r="C133" s="144">
        <f>+'UNITA E CONSUMI SOTTOUTENZE'!E155</f>
        <v>0</v>
      </c>
      <c r="D133" s="294"/>
      <c r="E133" s="91">
        <f>+'RIPARTIZ SOTTO-UTENZA_dettagl'!AE130</f>
        <v>0</v>
      </c>
      <c r="H133" s="91">
        <f>+IF('UNITA E CONSUMI SOTTOUTENZE'!$C$6&gt;'UNITA E CONSUMI SOTTOUTENZE'!A155,('RIPARTIZ SOTTO-UTENZA_NOCONS'!$Z$5+'RIPARTIZ SOTTO-UTENZA_NOCONS'!$AC$5)/'UNITA E CONSUMI SOTTOUTENZE'!$F$14*'UNITA E CONSUMI SOTTOUTENZE'!$A$6,0)</f>
        <v>0</v>
      </c>
    </row>
    <row r="134" spans="1:8" ht="15" x14ac:dyDescent="0.25">
      <c r="A134" s="284">
        <v>24</v>
      </c>
      <c r="B134" s="90" t="str">
        <f>+'UNITA E CONSUMI SOTTOUTENZE'!B156</f>
        <v>X</v>
      </c>
      <c r="C134" s="144">
        <f>+'UNITA E CONSUMI SOTTOUTENZE'!E156</f>
        <v>0</v>
      </c>
      <c r="D134" s="294"/>
      <c r="E134" s="91">
        <f>+'RIPARTIZ SOTTO-UTENZA_dettagl'!AE131</f>
        <v>0</v>
      </c>
      <c r="H134" s="91">
        <f>+IF('UNITA E CONSUMI SOTTOUTENZE'!$C$6&gt;'UNITA E CONSUMI SOTTOUTENZE'!A156,('RIPARTIZ SOTTO-UTENZA_NOCONS'!$Z$5+'RIPARTIZ SOTTO-UTENZA_NOCONS'!$AC$5)/'UNITA E CONSUMI SOTTOUTENZE'!$F$14*'UNITA E CONSUMI SOTTOUTENZE'!$A$6,0)</f>
        <v>0</v>
      </c>
    </row>
    <row r="135" spans="1:8" ht="15" x14ac:dyDescent="0.25">
      <c r="A135" s="284">
        <v>25</v>
      </c>
      <c r="B135" s="90" t="str">
        <f>+'UNITA E CONSUMI SOTTOUTENZE'!B157</f>
        <v>W</v>
      </c>
      <c r="C135" s="144">
        <f>+'UNITA E CONSUMI SOTTOUTENZE'!E157</f>
        <v>0</v>
      </c>
      <c r="D135" s="294"/>
      <c r="E135" s="91">
        <f>+'RIPARTIZ SOTTO-UTENZA_dettagl'!AE132</f>
        <v>0</v>
      </c>
      <c r="H135" s="91">
        <f>+IF('UNITA E CONSUMI SOTTOUTENZE'!$C$6&gt;'UNITA E CONSUMI SOTTOUTENZE'!A157,('RIPARTIZ SOTTO-UTENZA_NOCONS'!$Z$5+'RIPARTIZ SOTTO-UTENZA_NOCONS'!$AC$5)/'UNITA E CONSUMI SOTTOUTENZE'!$F$14*'UNITA E CONSUMI SOTTOUTENZE'!$A$6,0)</f>
        <v>0</v>
      </c>
    </row>
    <row r="136" spans="1:8" ht="15" x14ac:dyDescent="0.25">
      <c r="A136" s="284">
        <v>26</v>
      </c>
      <c r="B136" s="90" t="str">
        <f>+'UNITA E CONSUMI SOTTOUTENZE'!B158</f>
        <v>A_1</v>
      </c>
      <c r="C136" s="144">
        <f>+'UNITA E CONSUMI SOTTOUTENZE'!E158</f>
        <v>0</v>
      </c>
      <c r="D136" s="294"/>
      <c r="E136" s="91">
        <f>+'RIPARTIZ SOTTO-UTENZA_dettagl'!AE133</f>
        <v>0</v>
      </c>
      <c r="H136" s="91">
        <f>+IF('UNITA E CONSUMI SOTTOUTENZE'!$C$6&gt;'UNITA E CONSUMI SOTTOUTENZE'!A158,('RIPARTIZ SOTTO-UTENZA_NOCONS'!$Z$5+'RIPARTIZ SOTTO-UTENZA_NOCONS'!$AC$5)/'UNITA E CONSUMI SOTTOUTENZE'!$F$14*'UNITA E CONSUMI SOTTOUTENZE'!$A$6,0)</f>
        <v>0</v>
      </c>
    </row>
    <row r="137" spans="1:8" ht="15" x14ac:dyDescent="0.25">
      <c r="A137" s="284">
        <v>27</v>
      </c>
      <c r="B137" s="90" t="str">
        <f>+'UNITA E CONSUMI SOTTOUTENZE'!B159</f>
        <v>B_1</v>
      </c>
      <c r="C137" s="144">
        <f>+'UNITA E CONSUMI SOTTOUTENZE'!E159</f>
        <v>0</v>
      </c>
      <c r="D137" s="294"/>
      <c r="E137" s="91">
        <f>+'RIPARTIZ SOTTO-UTENZA_dettagl'!AE134</f>
        <v>0</v>
      </c>
      <c r="H137" s="91">
        <f>+IF('UNITA E CONSUMI SOTTOUTENZE'!$C$6&gt;'UNITA E CONSUMI SOTTOUTENZE'!A159,('RIPARTIZ SOTTO-UTENZA_NOCONS'!$Z$5+'RIPARTIZ SOTTO-UTENZA_NOCONS'!$AC$5)/'UNITA E CONSUMI SOTTOUTENZE'!$F$14*'UNITA E CONSUMI SOTTOUTENZE'!$A$6,0)</f>
        <v>0</v>
      </c>
    </row>
    <row r="138" spans="1:8" ht="15" x14ac:dyDescent="0.25">
      <c r="A138" s="284">
        <v>28</v>
      </c>
      <c r="B138" s="90" t="str">
        <f>+'UNITA E CONSUMI SOTTOUTENZE'!B160</f>
        <v>C_1</v>
      </c>
      <c r="C138" s="144">
        <f>+'UNITA E CONSUMI SOTTOUTENZE'!E160</f>
        <v>0</v>
      </c>
      <c r="D138" s="294"/>
      <c r="E138" s="91">
        <f>+'RIPARTIZ SOTTO-UTENZA_dettagl'!AE135</f>
        <v>0</v>
      </c>
      <c r="H138" s="91">
        <f>+IF('UNITA E CONSUMI SOTTOUTENZE'!$C$6&gt;'UNITA E CONSUMI SOTTOUTENZE'!A160,('RIPARTIZ SOTTO-UTENZA_NOCONS'!$Z$5+'RIPARTIZ SOTTO-UTENZA_NOCONS'!$AC$5)/'UNITA E CONSUMI SOTTOUTENZE'!$F$14*'UNITA E CONSUMI SOTTOUTENZE'!$A$6,0)</f>
        <v>0</v>
      </c>
    </row>
    <row r="139" spans="1:8" ht="15" x14ac:dyDescent="0.25">
      <c r="A139" s="284">
        <v>29</v>
      </c>
      <c r="B139" s="90" t="str">
        <f>+'UNITA E CONSUMI SOTTOUTENZE'!B161</f>
        <v>D_1</v>
      </c>
      <c r="C139" s="144">
        <f>+'UNITA E CONSUMI SOTTOUTENZE'!E161</f>
        <v>0</v>
      </c>
      <c r="D139" s="294"/>
      <c r="E139" s="91">
        <f>+'RIPARTIZ SOTTO-UTENZA_dettagl'!AE136</f>
        <v>0</v>
      </c>
      <c r="H139" s="91">
        <f>+IF('UNITA E CONSUMI SOTTOUTENZE'!$C$6&gt;'UNITA E CONSUMI SOTTOUTENZE'!A161,('RIPARTIZ SOTTO-UTENZA_NOCONS'!$Z$5+'RIPARTIZ SOTTO-UTENZA_NOCONS'!$AC$5)/'UNITA E CONSUMI SOTTOUTENZE'!$F$14*'UNITA E CONSUMI SOTTOUTENZE'!$A$6,0)</f>
        <v>0</v>
      </c>
    </row>
    <row r="140" spans="1:8" ht="15" x14ac:dyDescent="0.25">
      <c r="A140" s="284">
        <v>30</v>
      </c>
      <c r="B140" s="90" t="str">
        <f>+'UNITA E CONSUMI SOTTOUTENZE'!B162</f>
        <v>E_1</v>
      </c>
      <c r="C140" s="144">
        <f>+'UNITA E CONSUMI SOTTOUTENZE'!E162</f>
        <v>0</v>
      </c>
      <c r="D140" s="294"/>
      <c r="E140" s="91">
        <f>+'RIPARTIZ SOTTO-UTENZA_dettagl'!AE137</f>
        <v>0</v>
      </c>
      <c r="H140" s="91">
        <f>+IF('UNITA E CONSUMI SOTTOUTENZE'!$C$6&gt;'UNITA E CONSUMI SOTTOUTENZE'!A162,('RIPARTIZ SOTTO-UTENZA_NOCONS'!$Z$5+'RIPARTIZ SOTTO-UTENZA_NOCONS'!$AC$5)/'UNITA E CONSUMI SOTTOUTENZE'!$F$14*'UNITA E CONSUMI SOTTOUTENZE'!$A$6,0)</f>
        <v>0</v>
      </c>
    </row>
    <row r="141" spans="1:8" ht="15" x14ac:dyDescent="0.25">
      <c r="A141" s="284">
        <v>31</v>
      </c>
      <c r="B141" s="90" t="str">
        <f>+'UNITA E CONSUMI SOTTOUTENZE'!B163</f>
        <v>F_1</v>
      </c>
      <c r="C141" s="144">
        <f>+'UNITA E CONSUMI SOTTOUTENZE'!E163</f>
        <v>0</v>
      </c>
      <c r="D141" s="294"/>
      <c r="E141" s="91">
        <f>+'RIPARTIZ SOTTO-UTENZA_dettagl'!AE138</f>
        <v>0</v>
      </c>
      <c r="H141" s="91">
        <f>+IF('UNITA E CONSUMI SOTTOUTENZE'!$C$6&gt;'UNITA E CONSUMI SOTTOUTENZE'!A163,('RIPARTIZ SOTTO-UTENZA_NOCONS'!$Z$5+'RIPARTIZ SOTTO-UTENZA_NOCONS'!$AC$5)/'UNITA E CONSUMI SOTTOUTENZE'!$F$14*'UNITA E CONSUMI SOTTOUTENZE'!$A$6,0)</f>
        <v>0</v>
      </c>
    </row>
    <row r="142" spans="1:8" ht="15" x14ac:dyDescent="0.25">
      <c r="A142" s="284">
        <v>32</v>
      </c>
      <c r="B142" s="90" t="str">
        <f>+'UNITA E CONSUMI SOTTOUTENZE'!B164</f>
        <v>G_1</v>
      </c>
      <c r="C142" s="144">
        <f>+'UNITA E CONSUMI SOTTOUTENZE'!E164</f>
        <v>0</v>
      </c>
      <c r="D142" s="294"/>
      <c r="E142" s="91">
        <f>+'RIPARTIZ SOTTO-UTENZA_dettagl'!AE139</f>
        <v>0</v>
      </c>
      <c r="H142" s="91">
        <f>+IF('UNITA E CONSUMI SOTTOUTENZE'!$C$6&gt;'UNITA E CONSUMI SOTTOUTENZE'!A164,('RIPARTIZ SOTTO-UTENZA_NOCONS'!$Z$5+'RIPARTIZ SOTTO-UTENZA_NOCONS'!$AC$5)/'UNITA E CONSUMI SOTTOUTENZE'!$F$14*'UNITA E CONSUMI SOTTOUTENZE'!$A$6,0)</f>
        <v>0</v>
      </c>
    </row>
    <row r="143" spans="1:8" ht="15" x14ac:dyDescent="0.25">
      <c r="A143" s="284">
        <v>33</v>
      </c>
      <c r="B143" s="90" t="str">
        <f>+'UNITA E CONSUMI SOTTOUTENZE'!B165</f>
        <v>H_1</v>
      </c>
      <c r="C143" s="144">
        <f>+'UNITA E CONSUMI SOTTOUTENZE'!E165</f>
        <v>0</v>
      </c>
      <c r="D143" s="294"/>
      <c r="E143" s="91">
        <f>+'RIPARTIZ SOTTO-UTENZA_dettagl'!AE140</f>
        <v>0</v>
      </c>
      <c r="H143" s="91">
        <f>+IF('UNITA E CONSUMI SOTTOUTENZE'!$C$6&gt;'UNITA E CONSUMI SOTTOUTENZE'!A165,('RIPARTIZ SOTTO-UTENZA_NOCONS'!$Z$5+'RIPARTIZ SOTTO-UTENZA_NOCONS'!$AC$5)/'UNITA E CONSUMI SOTTOUTENZE'!$F$14*'UNITA E CONSUMI SOTTOUTENZE'!$A$6,0)</f>
        <v>0</v>
      </c>
    </row>
    <row r="144" spans="1:8" ht="15" x14ac:dyDescent="0.25">
      <c r="A144" s="284">
        <v>34</v>
      </c>
      <c r="B144" s="90" t="str">
        <f>+'UNITA E CONSUMI SOTTOUTENZE'!B166</f>
        <v>I_1</v>
      </c>
      <c r="C144" s="144">
        <f>+'UNITA E CONSUMI SOTTOUTENZE'!E166</f>
        <v>0</v>
      </c>
      <c r="D144" s="294"/>
      <c r="E144" s="91">
        <f>+'RIPARTIZ SOTTO-UTENZA_dettagl'!AE141</f>
        <v>0</v>
      </c>
      <c r="H144" s="91">
        <f>+IF('UNITA E CONSUMI SOTTOUTENZE'!$C$6&gt;'UNITA E CONSUMI SOTTOUTENZE'!A166,('RIPARTIZ SOTTO-UTENZA_NOCONS'!$Z$5+'RIPARTIZ SOTTO-UTENZA_NOCONS'!$AC$5)/'UNITA E CONSUMI SOTTOUTENZE'!$F$14*'UNITA E CONSUMI SOTTOUTENZE'!$A$6,0)</f>
        <v>0</v>
      </c>
    </row>
    <row r="145" spans="1:8" ht="15" x14ac:dyDescent="0.25">
      <c r="A145" s="284">
        <v>35</v>
      </c>
      <c r="B145" s="90" t="str">
        <f>+'UNITA E CONSUMI SOTTOUTENZE'!B167</f>
        <v>L_1</v>
      </c>
      <c r="C145" s="144">
        <f>+'UNITA E CONSUMI SOTTOUTENZE'!E167</f>
        <v>0</v>
      </c>
      <c r="D145" s="294"/>
      <c r="E145" s="91">
        <f>+'RIPARTIZ SOTTO-UTENZA_dettagl'!AE142</f>
        <v>0</v>
      </c>
      <c r="H145" s="91">
        <f>+IF('UNITA E CONSUMI SOTTOUTENZE'!$C$6&gt;'UNITA E CONSUMI SOTTOUTENZE'!A167,('RIPARTIZ SOTTO-UTENZA_NOCONS'!$Z$5+'RIPARTIZ SOTTO-UTENZA_NOCONS'!$AC$5)/'UNITA E CONSUMI SOTTOUTENZE'!$F$14*'UNITA E CONSUMI SOTTOUTENZE'!$A$6,0)</f>
        <v>0</v>
      </c>
    </row>
    <row r="146" spans="1:8" ht="15" x14ac:dyDescent="0.25">
      <c r="A146" s="284">
        <v>36</v>
      </c>
      <c r="B146" s="90" t="str">
        <f>+'UNITA E CONSUMI SOTTOUTENZE'!B168</f>
        <v>M_1</v>
      </c>
      <c r="C146" s="144">
        <f>+'UNITA E CONSUMI SOTTOUTENZE'!E168</f>
        <v>0</v>
      </c>
      <c r="D146" s="294"/>
      <c r="E146" s="91">
        <f>+'RIPARTIZ SOTTO-UTENZA_dettagl'!AE143</f>
        <v>0</v>
      </c>
      <c r="H146" s="91">
        <f>+IF('UNITA E CONSUMI SOTTOUTENZE'!$C$6&gt;'UNITA E CONSUMI SOTTOUTENZE'!A168,('RIPARTIZ SOTTO-UTENZA_NOCONS'!$Z$5+'RIPARTIZ SOTTO-UTENZA_NOCONS'!$AC$5)/'UNITA E CONSUMI SOTTOUTENZE'!$F$14*'UNITA E CONSUMI SOTTOUTENZE'!$A$6,0)</f>
        <v>0</v>
      </c>
    </row>
    <row r="147" spans="1:8" ht="15" x14ac:dyDescent="0.25">
      <c r="A147" s="284">
        <v>37</v>
      </c>
      <c r="B147" s="90" t="str">
        <f>+'UNITA E CONSUMI SOTTOUTENZE'!B169</f>
        <v>N_1</v>
      </c>
      <c r="C147" s="144">
        <f>+'UNITA E CONSUMI SOTTOUTENZE'!E169</f>
        <v>0</v>
      </c>
      <c r="D147" s="294"/>
      <c r="E147" s="91">
        <f>+'RIPARTIZ SOTTO-UTENZA_dettagl'!AE144</f>
        <v>0</v>
      </c>
      <c r="H147" s="91">
        <f>+IF('UNITA E CONSUMI SOTTOUTENZE'!$C$6&gt;'UNITA E CONSUMI SOTTOUTENZE'!A169,('RIPARTIZ SOTTO-UTENZA_NOCONS'!$Z$5+'RIPARTIZ SOTTO-UTENZA_NOCONS'!$AC$5)/'UNITA E CONSUMI SOTTOUTENZE'!$F$14*'UNITA E CONSUMI SOTTOUTENZE'!$A$6,0)</f>
        <v>0</v>
      </c>
    </row>
    <row r="148" spans="1:8" ht="15" x14ac:dyDescent="0.25">
      <c r="A148" s="284">
        <v>38</v>
      </c>
      <c r="B148" s="90" t="str">
        <f>+'UNITA E CONSUMI SOTTOUTENZE'!B170</f>
        <v>O_1</v>
      </c>
      <c r="C148" s="144">
        <f>+'UNITA E CONSUMI SOTTOUTENZE'!E170</f>
        <v>0</v>
      </c>
      <c r="D148" s="294"/>
      <c r="E148" s="91">
        <f>+'RIPARTIZ SOTTO-UTENZA_dettagl'!AE145</f>
        <v>0</v>
      </c>
      <c r="H148" s="91">
        <f>+IF('UNITA E CONSUMI SOTTOUTENZE'!$C$6&gt;'UNITA E CONSUMI SOTTOUTENZE'!A170,('RIPARTIZ SOTTO-UTENZA_NOCONS'!$Z$5+'RIPARTIZ SOTTO-UTENZA_NOCONS'!$AC$5)/'UNITA E CONSUMI SOTTOUTENZE'!$F$14*'UNITA E CONSUMI SOTTOUTENZE'!$A$6,0)</f>
        <v>0</v>
      </c>
    </row>
    <row r="149" spans="1:8" ht="15" x14ac:dyDescent="0.25">
      <c r="A149" s="284">
        <v>39</v>
      </c>
      <c r="B149" s="90" t="str">
        <f>+'UNITA E CONSUMI SOTTOUTENZE'!B171</f>
        <v>P_1</v>
      </c>
      <c r="C149" s="144">
        <f>+'UNITA E CONSUMI SOTTOUTENZE'!E171</f>
        <v>0</v>
      </c>
      <c r="D149" s="294"/>
      <c r="E149" s="91">
        <f>+'RIPARTIZ SOTTO-UTENZA_dettagl'!AE146</f>
        <v>0</v>
      </c>
      <c r="H149" s="91">
        <f>+IF('UNITA E CONSUMI SOTTOUTENZE'!$C$6&gt;'UNITA E CONSUMI SOTTOUTENZE'!A171,('RIPARTIZ SOTTO-UTENZA_NOCONS'!$Z$5+'RIPARTIZ SOTTO-UTENZA_NOCONS'!$AC$5)/'UNITA E CONSUMI SOTTOUTENZE'!$F$14*'UNITA E CONSUMI SOTTOUTENZE'!$A$6,0)</f>
        <v>0</v>
      </c>
    </row>
    <row r="150" spans="1:8" ht="15" x14ac:dyDescent="0.25">
      <c r="A150" s="284">
        <v>40</v>
      </c>
      <c r="B150" s="90" t="str">
        <f>+'UNITA E CONSUMI SOTTOUTENZE'!B172</f>
        <v>Q_1</v>
      </c>
      <c r="C150" s="144">
        <f>+'UNITA E CONSUMI SOTTOUTENZE'!E172</f>
        <v>0</v>
      </c>
      <c r="D150" s="294"/>
      <c r="E150" s="91">
        <f>+'RIPARTIZ SOTTO-UTENZA_dettagl'!AE147</f>
        <v>0</v>
      </c>
      <c r="H150" s="91">
        <f>+IF('UNITA E CONSUMI SOTTOUTENZE'!$C$6&gt;'UNITA E CONSUMI SOTTOUTENZE'!A172,('RIPARTIZ SOTTO-UTENZA_NOCONS'!$Z$5+'RIPARTIZ SOTTO-UTENZA_NOCONS'!$AC$5)/'UNITA E CONSUMI SOTTOUTENZE'!$F$14*'UNITA E CONSUMI SOTTOUTENZE'!$A$6,0)</f>
        <v>0</v>
      </c>
    </row>
    <row r="151" spans="1:8" ht="15" x14ac:dyDescent="0.25">
      <c r="A151" s="284">
        <v>41</v>
      </c>
      <c r="B151" s="90" t="str">
        <f>+'UNITA E CONSUMI SOTTOUTENZE'!B173</f>
        <v>R_1</v>
      </c>
      <c r="C151" s="144">
        <f>+'UNITA E CONSUMI SOTTOUTENZE'!E173</f>
        <v>0</v>
      </c>
      <c r="D151" s="294"/>
      <c r="E151" s="91">
        <f>+'RIPARTIZ SOTTO-UTENZA_dettagl'!AE148</f>
        <v>0</v>
      </c>
      <c r="H151" s="91">
        <f>+IF('UNITA E CONSUMI SOTTOUTENZE'!$C$6&gt;'UNITA E CONSUMI SOTTOUTENZE'!A173,('RIPARTIZ SOTTO-UTENZA_NOCONS'!$Z$5+'RIPARTIZ SOTTO-UTENZA_NOCONS'!$AC$5)/'UNITA E CONSUMI SOTTOUTENZE'!$F$14*'UNITA E CONSUMI SOTTOUTENZE'!$A$6,0)</f>
        <v>0</v>
      </c>
    </row>
    <row r="152" spans="1:8" ht="15" x14ac:dyDescent="0.25">
      <c r="A152" s="284">
        <v>42</v>
      </c>
      <c r="B152" s="90" t="str">
        <f>+'UNITA E CONSUMI SOTTOUTENZE'!B174</f>
        <v>S_1</v>
      </c>
      <c r="C152" s="144">
        <f>+'UNITA E CONSUMI SOTTOUTENZE'!E174</f>
        <v>0</v>
      </c>
      <c r="D152" s="294"/>
      <c r="E152" s="91">
        <f>+'RIPARTIZ SOTTO-UTENZA_dettagl'!AE149</f>
        <v>0</v>
      </c>
      <c r="H152" s="91">
        <f>+IF('UNITA E CONSUMI SOTTOUTENZE'!$C$6&gt;'UNITA E CONSUMI SOTTOUTENZE'!A174,('RIPARTIZ SOTTO-UTENZA_NOCONS'!$Z$5+'RIPARTIZ SOTTO-UTENZA_NOCONS'!$AC$5)/'UNITA E CONSUMI SOTTOUTENZE'!$F$14*'UNITA E CONSUMI SOTTOUTENZE'!$A$6,0)</f>
        <v>0</v>
      </c>
    </row>
    <row r="153" spans="1:8" ht="15" x14ac:dyDescent="0.25">
      <c r="A153" s="284">
        <v>43</v>
      </c>
      <c r="B153" s="90" t="str">
        <f>+'UNITA E CONSUMI SOTTOUTENZE'!B175</f>
        <v>T_1</v>
      </c>
      <c r="C153" s="144">
        <f>+'UNITA E CONSUMI SOTTOUTENZE'!E175</f>
        <v>0</v>
      </c>
      <c r="D153" s="294"/>
      <c r="E153" s="91">
        <f>+'RIPARTIZ SOTTO-UTENZA_dettagl'!AE150</f>
        <v>0</v>
      </c>
      <c r="H153" s="91">
        <f>+IF('UNITA E CONSUMI SOTTOUTENZE'!$C$6&gt;'UNITA E CONSUMI SOTTOUTENZE'!A175,('RIPARTIZ SOTTO-UTENZA_NOCONS'!$Z$5+'RIPARTIZ SOTTO-UTENZA_NOCONS'!$AC$5)/'UNITA E CONSUMI SOTTOUTENZE'!$F$14*'UNITA E CONSUMI SOTTOUTENZE'!$A$6,0)</f>
        <v>0</v>
      </c>
    </row>
    <row r="154" spans="1:8" ht="15" x14ac:dyDescent="0.25">
      <c r="A154" s="284">
        <v>44</v>
      </c>
      <c r="B154" s="90" t="str">
        <f>+'UNITA E CONSUMI SOTTOUTENZE'!B176</f>
        <v>U_1</v>
      </c>
      <c r="C154" s="144">
        <f>+'UNITA E CONSUMI SOTTOUTENZE'!E176</f>
        <v>0</v>
      </c>
      <c r="D154" s="294"/>
      <c r="E154" s="91">
        <f>+'RIPARTIZ SOTTO-UTENZA_dettagl'!AE151</f>
        <v>0</v>
      </c>
      <c r="H154" s="91">
        <f>+IF('UNITA E CONSUMI SOTTOUTENZE'!$C$6&gt;'UNITA E CONSUMI SOTTOUTENZE'!A176,('RIPARTIZ SOTTO-UTENZA_NOCONS'!$Z$5+'RIPARTIZ SOTTO-UTENZA_NOCONS'!$AC$5)/'UNITA E CONSUMI SOTTOUTENZE'!$F$14*'UNITA E CONSUMI SOTTOUTENZE'!$A$6,0)</f>
        <v>0</v>
      </c>
    </row>
    <row r="155" spans="1:8" ht="15" x14ac:dyDescent="0.25">
      <c r="A155" s="284">
        <v>45</v>
      </c>
      <c r="B155" s="90" t="str">
        <f>+'UNITA E CONSUMI SOTTOUTENZE'!B177</f>
        <v>V_1</v>
      </c>
      <c r="C155" s="144">
        <f>+'UNITA E CONSUMI SOTTOUTENZE'!E177</f>
        <v>0</v>
      </c>
      <c r="D155" s="294"/>
      <c r="E155" s="91">
        <f>+'RIPARTIZ SOTTO-UTENZA_dettagl'!AE152</f>
        <v>0</v>
      </c>
      <c r="H155" s="91">
        <f>+IF('UNITA E CONSUMI SOTTOUTENZE'!$C$6&gt;'UNITA E CONSUMI SOTTOUTENZE'!A177,('RIPARTIZ SOTTO-UTENZA_NOCONS'!$Z$5+'RIPARTIZ SOTTO-UTENZA_NOCONS'!$AC$5)/'UNITA E CONSUMI SOTTOUTENZE'!$F$14*'UNITA E CONSUMI SOTTOUTENZE'!$A$6,0)</f>
        <v>0</v>
      </c>
    </row>
    <row r="156" spans="1:8" ht="15" x14ac:dyDescent="0.25">
      <c r="A156" s="284">
        <v>46</v>
      </c>
      <c r="B156" s="90" t="str">
        <f>+'UNITA E CONSUMI SOTTOUTENZE'!B178</f>
        <v>Z_1</v>
      </c>
      <c r="C156" s="144">
        <f>+'UNITA E CONSUMI SOTTOUTENZE'!E178</f>
        <v>0</v>
      </c>
      <c r="D156" s="294"/>
      <c r="E156" s="91">
        <f>+'RIPARTIZ SOTTO-UTENZA_dettagl'!AE153</f>
        <v>0</v>
      </c>
      <c r="H156" s="91">
        <f>+IF('UNITA E CONSUMI SOTTOUTENZE'!$C$6&gt;'UNITA E CONSUMI SOTTOUTENZE'!A178,('RIPARTIZ SOTTO-UTENZA_NOCONS'!$Z$5+'RIPARTIZ SOTTO-UTENZA_NOCONS'!$AC$5)/'UNITA E CONSUMI SOTTOUTENZE'!$F$14*'UNITA E CONSUMI SOTTOUTENZE'!$A$6,0)</f>
        <v>0</v>
      </c>
    </row>
    <row r="157" spans="1:8" ht="15" x14ac:dyDescent="0.25">
      <c r="A157" s="284">
        <v>47</v>
      </c>
      <c r="B157" s="90" t="str">
        <f>+'UNITA E CONSUMI SOTTOUTENZE'!B179</f>
        <v>J_1</v>
      </c>
      <c r="C157" s="144">
        <f>+'UNITA E CONSUMI SOTTOUTENZE'!E179</f>
        <v>0</v>
      </c>
      <c r="D157" s="294"/>
      <c r="E157" s="91">
        <f>+'RIPARTIZ SOTTO-UTENZA_dettagl'!AE154</f>
        <v>0</v>
      </c>
      <c r="H157" s="91">
        <f>+IF('UNITA E CONSUMI SOTTOUTENZE'!$C$6&gt;'UNITA E CONSUMI SOTTOUTENZE'!A179,('RIPARTIZ SOTTO-UTENZA_NOCONS'!$Z$5+'RIPARTIZ SOTTO-UTENZA_NOCONS'!$AC$5)/'UNITA E CONSUMI SOTTOUTENZE'!$F$14*'UNITA E CONSUMI SOTTOUTENZE'!$A$6,0)</f>
        <v>0</v>
      </c>
    </row>
    <row r="158" spans="1:8" ht="15" x14ac:dyDescent="0.25">
      <c r="A158" s="284">
        <v>48</v>
      </c>
      <c r="B158" s="90" t="str">
        <f>+'UNITA E CONSUMI SOTTOUTENZE'!B180</f>
        <v>K_1</v>
      </c>
      <c r="C158" s="144">
        <f>+'UNITA E CONSUMI SOTTOUTENZE'!E180</f>
        <v>0</v>
      </c>
      <c r="D158" s="294"/>
      <c r="E158" s="91">
        <f>+'RIPARTIZ SOTTO-UTENZA_dettagl'!AE155</f>
        <v>0</v>
      </c>
      <c r="H158" s="91">
        <f>+IF('UNITA E CONSUMI SOTTOUTENZE'!$C$6&gt;'UNITA E CONSUMI SOTTOUTENZE'!A180,('RIPARTIZ SOTTO-UTENZA_NOCONS'!$Z$5+'RIPARTIZ SOTTO-UTENZA_NOCONS'!$AC$5)/'UNITA E CONSUMI SOTTOUTENZE'!$F$14*'UNITA E CONSUMI SOTTOUTENZE'!$A$6,0)</f>
        <v>0</v>
      </c>
    </row>
    <row r="159" spans="1:8" ht="15" x14ac:dyDescent="0.25">
      <c r="A159" s="284">
        <v>49</v>
      </c>
      <c r="B159" s="90" t="str">
        <f>+'UNITA E CONSUMI SOTTOUTENZE'!B181</f>
        <v>Y_1</v>
      </c>
      <c r="C159" s="144">
        <f>+'UNITA E CONSUMI SOTTOUTENZE'!E181</f>
        <v>0</v>
      </c>
      <c r="D159" s="294"/>
      <c r="E159" s="91">
        <f>+'RIPARTIZ SOTTO-UTENZA_dettagl'!AE156</f>
        <v>0</v>
      </c>
      <c r="H159" s="91">
        <f>+IF('UNITA E CONSUMI SOTTOUTENZE'!$C$6&gt;'UNITA E CONSUMI SOTTOUTENZE'!A181,('RIPARTIZ SOTTO-UTENZA_NOCONS'!$Z$5+'RIPARTIZ SOTTO-UTENZA_NOCONS'!$AC$5)/'UNITA E CONSUMI SOTTOUTENZE'!$F$14*'UNITA E CONSUMI SOTTOUTENZE'!$A$6,0)</f>
        <v>0</v>
      </c>
    </row>
    <row r="160" spans="1:8" ht="15" x14ac:dyDescent="0.25">
      <c r="A160" s="284">
        <v>50</v>
      </c>
      <c r="B160" s="90" t="str">
        <f>+'UNITA E CONSUMI SOTTOUTENZE'!B182</f>
        <v>X_1</v>
      </c>
      <c r="C160" s="144">
        <f>+'UNITA E CONSUMI SOTTOUTENZE'!E182</f>
        <v>0</v>
      </c>
      <c r="D160" s="294"/>
      <c r="E160" s="91">
        <f>+'RIPARTIZ SOTTO-UTENZA_dettagl'!AE157</f>
        <v>0</v>
      </c>
      <c r="H160" s="91">
        <f>+IF('UNITA E CONSUMI SOTTOUTENZE'!$C$6&gt;'UNITA E CONSUMI SOTTOUTENZE'!A182,('RIPARTIZ SOTTO-UTENZA_NOCONS'!$Z$5+'RIPARTIZ SOTTO-UTENZA_NOCONS'!$AC$5)/'UNITA E CONSUMI SOTTOUTENZE'!$F$14*'UNITA E CONSUMI SOTTOUTENZE'!$A$6,0)</f>
        <v>0</v>
      </c>
    </row>
    <row r="161" spans="1:8" ht="15" x14ac:dyDescent="0.25">
      <c r="A161" s="284">
        <v>51</v>
      </c>
      <c r="B161" s="90" t="str">
        <f>+'UNITA E CONSUMI SOTTOUTENZE'!B183</f>
        <v>W_1</v>
      </c>
      <c r="C161" s="144">
        <f>+'UNITA E CONSUMI SOTTOUTENZE'!E183</f>
        <v>0</v>
      </c>
      <c r="D161" s="294"/>
      <c r="E161" s="91">
        <f>+'RIPARTIZ SOTTO-UTENZA_dettagl'!AE158</f>
        <v>0</v>
      </c>
      <c r="H161" s="91">
        <f>+IF('UNITA E CONSUMI SOTTOUTENZE'!$C$6&gt;'UNITA E CONSUMI SOTTOUTENZE'!A183,('RIPARTIZ SOTTO-UTENZA_NOCONS'!$Z$5+'RIPARTIZ SOTTO-UTENZA_NOCONS'!$AC$5)/'UNITA E CONSUMI SOTTOUTENZE'!$F$14*'UNITA E CONSUMI SOTTOUTENZE'!$A$6,0)</f>
        <v>0</v>
      </c>
    </row>
    <row r="162" spans="1:8" ht="15" x14ac:dyDescent="0.25">
      <c r="A162" s="284">
        <v>52</v>
      </c>
      <c r="B162" s="90" t="str">
        <f>+'UNITA E CONSUMI SOTTOUTENZE'!B184</f>
        <v>A_2</v>
      </c>
      <c r="C162" s="144">
        <f>+'UNITA E CONSUMI SOTTOUTENZE'!E184</f>
        <v>0</v>
      </c>
      <c r="D162" s="294"/>
      <c r="E162" s="91">
        <f>+'RIPARTIZ SOTTO-UTENZA_dettagl'!AE159</f>
        <v>0</v>
      </c>
      <c r="H162" s="91">
        <f>+IF('UNITA E CONSUMI SOTTOUTENZE'!$C$6&gt;'UNITA E CONSUMI SOTTOUTENZE'!A184,('RIPARTIZ SOTTO-UTENZA_NOCONS'!$Z$5+'RIPARTIZ SOTTO-UTENZA_NOCONS'!$AC$5)/'UNITA E CONSUMI SOTTOUTENZE'!$F$14*'UNITA E CONSUMI SOTTOUTENZE'!$A$6,0)</f>
        <v>0</v>
      </c>
    </row>
    <row r="163" spans="1:8" ht="15" x14ac:dyDescent="0.25">
      <c r="A163" s="284">
        <v>53</v>
      </c>
      <c r="B163" s="90" t="str">
        <f>+'UNITA E CONSUMI SOTTOUTENZE'!B185</f>
        <v>B_2</v>
      </c>
      <c r="C163" s="144">
        <f>+'UNITA E CONSUMI SOTTOUTENZE'!E185</f>
        <v>0</v>
      </c>
      <c r="D163" s="294"/>
      <c r="E163" s="91">
        <f>+'RIPARTIZ SOTTO-UTENZA_dettagl'!AE160</f>
        <v>0</v>
      </c>
      <c r="H163" s="91">
        <f>+IF('UNITA E CONSUMI SOTTOUTENZE'!$C$6&gt;'UNITA E CONSUMI SOTTOUTENZE'!A185,('RIPARTIZ SOTTO-UTENZA_NOCONS'!$Z$5+'RIPARTIZ SOTTO-UTENZA_NOCONS'!$AC$5)/'UNITA E CONSUMI SOTTOUTENZE'!$F$14*'UNITA E CONSUMI SOTTOUTENZE'!$A$6,0)</f>
        <v>0</v>
      </c>
    </row>
    <row r="164" spans="1:8" ht="15" x14ac:dyDescent="0.25">
      <c r="A164" s="284">
        <v>54</v>
      </c>
      <c r="B164" s="90" t="str">
        <f>+'UNITA E CONSUMI SOTTOUTENZE'!B186</f>
        <v>C_2</v>
      </c>
      <c r="C164" s="144">
        <f>+'UNITA E CONSUMI SOTTOUTENZE'!E186</f>
        <v>0</v>
      </c>
      <c r="D164" s="294"/>
      <c r="E164" s="91">
        <f>+'RIPARTIZ SOTTO-UTENZA_dettagl'!AE161</f>
        <v>0</v>
      </c>
      <c r="H164" s="91">
        <f>+IF('UNITA E CONSUMI SOTTOUTENZE'!$C$6&gt;'UNITA E CONSUMI SOTTOUTENZE'!A186,('RIPARTIZ SOTTO-UTENZA_NOCONS'!$Z$5+'RIPARTIZ SOTTO-UTENZA_NOCONS'!$AC$5)/'UNITA E CONSUMI SOTTOUTENZE'!$F$14*'UNITA E CONSUMI SOTTOUTENZE'!$A$6,0)</f>
        <v>0</v>
      </c>
    </row>
    <row r="165" spans="1:8" ht="15" x14ac:dyDescent="0.25">
      <c r="A165" s="284">
        <v>55</v>
      </c>
      <c r="B165" s="90" t="str">
        <f>+'UNITA E CONSUMI SOTTOUTENZE'!B187</f>
        <v>D_2</v>
      </c>
      <c r="C165" s="144">
        <f>+'UNITA E CONSUMI SOTTOUTENZE'!E187</f>
        <v>0</v>
      </c>
      <c r="D165" s="294"/>
      <c r="E165" s="91">
        <f>+'RIPARTIZ SOTTO-UTENZA_dettagl'!AE162</f>
        <v>0</v>
      </c>
      <c r="H165" s="91">
        <f>+IF('UNITA E CONSUMI SOTTOUTENZE'!$C$6&gt;'UNITA E CONSUMI SOTTOUTENZE'!A187,('RIPARTIZ SOTTO-UTENZA_NOCONS'!$Z$5+'RIPARTIZ SOTTO-UTENZA_NOCONS'!$AC$5)/'UNITA E CONSUMI SOTTOUTENZE'!$F$14*'UNITA E CONSUMI SOTTOUTENZE'!$A$6,0)</f>
        <v>0</v>
      </c>
    </row>
    <row r="166" spans="1:8" ht="15" x14ac:dyDescent="0.25">
      <c r="A166" s="284">
        <v>56</v>
      </c>
      <c r="B166" s="90" t="str">
        <f>+'UNITA E CONSUMI SOTTOUTENZE'!B188</f>
        <v>E_2</v>
      </c>
      <c r="C166" s="144">
        <f>+'UNITA E CONSUMI SOTTOUTENZE'!E188</f>
        <v>0</v>
      </c>
      <c r="D166" s="294"/>
      <c r="E166" s="91">
        <f>+'RIPARTIZ SOTTO-UTENZA_dettagl'!AE163</f>
        <v>0</v>
      </c>
      <c r="H166" s="91">
        <f>+IF('UNITA E CONSUMI SOTTOUTENZE'!$C$6&gt;'UNITA E CONSUMI SOTTOUTENZE'!A188,('RIPARTIZ SOTTO-UTENZA_NOCONS'!$Z$5+'RIPARTIZ SOTTO-UTENZA_NOCONS'!$AC$5)/'UNITA E CONSUMI SOTTOUTENZE'!$F$14*'UNITA E CONSUMI SOTTOUTENZE'!$A$6,0)</f>
        <v>0</v>
      </c>
    </row>
    <row r="167" spans="1:8" ht="15" x14ac:dyDescent="0.25">
      <c r="A167" s="284">
        <v>57</v>
      </c>
      <c r="B167" s="90" t="str">
        <f>+'UNITA E CONSUMI SOTTOUTENZE'!B189</f>
        <v>F_2</v>
      </c>
      <c r="C167" s="144">
        <f>+'UNITA E CONSUMI SOTTOUTENZE'!E189</f>
        <v>0</v>
      </c>
      <c r="D167" s="294"/>
      <c r="E167" s="91">
        <f>+'RIPARTIZ SOTTO-UTENZA_dettagl'!AE164</f>
        <v>0</v>
      </c>
      <c r="H167" s="91">
        <f>+IF('UNITA E CONSUMI SOTTOUTENZE'!$C$6&gt;'UNITA E CONSUMI SOTTOUTENZE'!A189,('RIPARTIZ SOTTO-UTENZA_NOCONS'!$Z$5+'RIPARTIZ SOTTO-UTENZA_NOCONS'!$AC$5)/'UNITA E CONSUMI SOTTOUTENZE'!$F$14*'UNITA E CONSUMI SOTTOUTENZE'!$A$6,0)</f>
        <v>0</v>
      </c>
    </row>
    <row r="168" spans="1:8" ht="15" x14ac:dyDescent="0.25">
      <c r="A168" s="284">
        <v>58</v>
      </c>
      <c r="B168" s="90" t="str">
        <f>+'UNITA E CONSUMI SOTTOUTENZE'!B190</f>
        <v>G_2</v>
      </c>
      <c r="C168" s="144">
        <f>+'UNITA E CONSUMI SOTTOUTENZE'!E190</f>
        <v>0</v>
      </c>
      <c r="D168" s="294"/>
      <c r="E168" s="91">
        <f>+'RIPARTIZ SOTTO-UTENZA_dettagl'!AE165</f>
        <v>0</v>
      </c>
      <c r="H168" s="91">
        <f>+IF('UNITA E CONSUMI SOTTOUTENZE'!$C$6&gt;'UNITA E CONSUMI SOTTOUTENZE'!A190,('RIPARTIZ SOTTO-UTENZA_NOCONS'!$Z$5+'RIPARTIZ SOTTO-UTENZA_NOCONS'!$AC$5)/'UNITA E CONSUMI SOTTOUTENZE'!$F$14*'UNITA E CONSUMI SOTTOUTENZE'!$A$6,0)</f>
        <v>0</v>
      </c>
    </row>
    <row r="169" spans="1:8" ht="15" x14ac:dyDescent="0.25">
      <c r="A169" s="284">
        <v>59</v>
      </c>
      <c r="B169" s="90" t="str">
        <f>+'UNITA E CONSUMI SOTTOUTENZE'!B191</f>
        <v>H_2</v>
      </c>
      <c r="C169" s="144">
        <f>+'UNITA E CONSUMI SOTTOUTENZE'!E191</f>
        <v>0</v>
      </c>
      <c r="D169" s="294"/>
      <c r="E169" s="91">
        <f>+'RIPARTIZ SOTTO-UTENZA_dettagl'!AE166</f>
        <v>0</v>
      </c>
      <c r="H169" s="91">
        <f>+IF('UNITA E CONSUMI SOTTOUTENZE'!$C$6&gt;'UNITA E CONSUMI SOTTOUTENZE'!A191,('RIPARTIZ SOTTO-UTENZA_NOCONS'!$Z$5+'RIPARTIZ SOTTO-UTENZA_NOCONS'!$AC$5)/'UNITA E CONSUMI SOTTOUTENZE'!$F$14*'UNITA E CONSUMI SOTTOUTENZE'!$A$6,0)</f>
        <v>0</v>
      </c>
    </row>
    <row r="170" spans="1:8" ht="15" x14ac:dyDescent="0.25">
      <c r="A170" s="284">
        <v>60</v>
      </c>
      <c r="B170" s="90" t="str">
        <f>+'UNITA E CONSUMI SOTTOUTENZE'!B192</f>
        <v>I_2</v>
      </c>
      <c r="C170" s="144">
        <f>+'UNITA E CONSUMI SOTTOUTENZE'!E192</f>
        <v>0</v>
      </c>
      <c r="D170" s="294"/>
      <c r="E170" s="91">
        <f>+'RIPARTIZ SOTTO-UTENZA_dettagl'!AE167</f>
        <v>0</v>
      </c>
      <c r="H170" s="91">
        <f>+IF('UNITA E CONSUMI SOTTOUTENZE'!$C$6&gt;'UNITA E CONSUMI SOTTOUTENZE'!A192,('RIPARTIZ SOTTO-UTENZA_NOCONS'!$Z$5+'RIPARTIZ SOTTO-UTENZA_NOCONS'!$AC$5)/'UNITA E CONSUMI SOTTOUTENZE'!$F$14*'UNITA E CONSUMI SOTTOUTENZE'!$A$6,0)</f>
        <v>0</v>
      </c>
    </row>
    <row r="171" spans="1:8" ht="15" x14ac:dyDescent="0.25">
      <c r="A171" s="284">
        <v>61</v>
      </c>
      <c r="B171" s="90" t="str">
        <f>+'UNITA E CONSUMI SOTTOUTENZE'!B193</f>
        <v>L_2</v>
      </c>
      <c r="C171" s="144">
        <f>+'UNITA E CONSUMI SOTTOUTENZE'!E193</f>
        <v>0</v>
      </c>
      <c r="D171" s="294"/>
      <c r="E171" s="91">
        <f>+'RIPARTIZ SOTTO-UTENZA_dettagl'!AE168</f>
        <v>0</v>
      </c>
      <c r="H171" s="91">
        <f>+IF('UNITA E CONSUMI SOTTOUTENZE'!$C$6&gt;'UNITA E CONSUMI SOTTOUTENZE'!A193,('RIPARTIZ SOTTO-UTENZA_NOCONS'!$Z$5+'RIPARTIZ SOTTO-UTENZA_NOCONS'!$AC$5)/'UNITA E CONSUMI SOTTOUTENZE'!$F$14*'UNITA E CONSUMI SOTTOUTENZE'!$A$6,0)</f>
        <v>0</v>
      </c>
    </row>
    <row r="172" spans="1:8" ht="15" x14ac:dyDescent="0.25">
      <c r="A172" s="284">
        <v>62</v>
      </c>
      <c r="B172" s="90" t="str">
        <f>+'UNITA E CONSUMI SOTTOUTENZE'!B194</f>
        <v>M_2</v>
      </c>
      <c r="C172" s="144">
        <f>+'UNITA E CONSUMI SOTTOUTENZE'!E194</f>
        <v>0</v>
      </c>
      <c r="D172" s="294"/>
      <c r="E172" s="91">
        <f>+'RIPARTIZ SOTTO-UTENZA_dettagl'!AE169</f>
        <v>0</v>
      </c>
      <c r="H172" s="91">
        <f>+IF('UNITA E CONSUMI SOTTOUTENZE'!$C$6&gt;'UNITA E CONSUMI SOTTOUTENZE'!A194,('RIPARTIZ SOTTO-UTENZA_NOCONS'!$Z$5+'RIPARTIZ SOTTO-UTENZA_NOCONS'!$AC$5)/'UNITA E CONSUMI SOTTOUTENZE'!$F$14*'UNITA E CONSUMI SOTTOUTENZE'!$A$6,0)</f>
        <v>0</v>
      </c>
    </row>
    <row r="173" spans="1:8" ht="15" x14ac:dyDescent="0.25">
      <c r="A173" s="284">
        <v>63</v>
      </c>
      <c r="B173" s="90" t="str">
        <f>+'UNITA E CONSUMI SOTTOUTENZE'!B195</f>
        <v>N_2</v>
      </c>
      <c r="C173" s="144">
        <f>+'UNITA E CONSUMI SOTTOUTENZE'!E195</f>
        <v>0</v>
      </c>
      <c r="D173" s="294"/>
      <c r="E173" s="91">
        <f>+'RIPARTIZ SOTTO-UTENZA_dettagl'!AE170</f>
        <v>0</v>
      </c>
      <c r="H173" s="91">
        <f>+IF('UNITA E CONSUMI SOTTOUTENZE'!$C$6&gt;'UNITA E CONSUMI SOTTOUTENZE'!A195,('RIPARTIZ SOTTO-UTENZA_NOCONS'!$Z$5+'RIPARTIZ SOTTO-UTENZA_NOCONS'!$AC$5)/'UNITA E CONSUMI SOTTOUTENZE'!$F$14*'UNITA E CONSUMI SOTTOUTENZE'!$A$6,0)</f>
        <v>0</v>
      </c>
    </row>
    <row r="174" spans="1:8" ht="15" x14ac:dyDescent="0.25">
      <c r="A174" s="284">
        <v>64</v>
      </c>
      <c r="B174" s="90" t="str">
        <f>+'UNITA E CONSUMI SOTTOUTENZE'!B196</f>
        <v>O_2</v>
      </c>
      <c r="C174" s="144">
        <f>+'UNITA E CONSUMI SOTTOUTENZE'!E196</f>
        <v>0</v>
      </c>
      <c r="D174" s="294"/>
      <c r="E174" s="91">
        <f>+'RIPARTIZ SOTTO-UTENZA_dettagl'!AE171</f>
        <v>0</v>
      </c>
      <c r="H174" s="91">
        <f>+IF('UNITA E CONSUMI SOTTOUTENZE'!$C$6&gt;'UNITA E CONSUMI SOTTOUTENZE'!A196,('RIPARTIZ SOTTO-UTENZA_NOCONS'!$Z$5+'RIPARTIZ SOTTO-UTENZA_NOCONS'!$AC$5)/'UNITA E CONSUMI SOTTOUTENZE'!$F$14*'UNITA E CONSUMI SOTTOUTENZE'!$A$6,0)</f>
        <v>0</v>
      </c>
    </row>
    <row r="175" spans="1:8" ht="15" x14ac:dyDescent="0.25">
      <c r="A175" s="284">
        <v>65</v>
      </c>
      <c r="B175" s="90" t="str">
        <f>+'UNITA E CONSUMI SOTTOUTENZE'!B197</f>
        <v>P_2</v>
      </c>
      <c r="C175" s="144">
        <f>+'UNITA E CONSUMI SOTTOUTENZE'!E197</f>
        <v>0</v>
      </c>
      <c r="D175" s="294"/>
      <c r="E175" s="91">
        <f>+'RIPARTIZ SOTTO-UTENZA_dettagl'!AE172</f>
        <v>0</v>
      </c>
      <c r="H175" s="91">
        <f>+IF('UNITA E CONSUMI SOTTOUTENZE'!$C$6&gt;'UNITA E CONSUMI SOTTOUTENZE'!A197,('RIPARTIZ SOTTO-UTENZA_NOCONS'!$Z$5+'RIPARTIZ SOTTO-UTENZA_NOCONS'!$AC$5)/'UNITA E CONSUMI SOTTOUTENZE'!$F$14*'UNITA E CONSUMI SOTTOUTENZE'!$A$6,0)</f>
        <v>0</v>
      </c>
    </row>
    <row r="176" spans="1:8" ht="15" x14ac:dyDescent="0.25">
      <c r="A176" s="284">
        <v>66</v>
      </c>
      <c r="B176" s="90" t="str">
        <f>+'UNITA E CONSUMI SOTTOUTENZE'!B198</f>
        <v>Q_2</v>
      </c>
      <c r="C176" s="144">
        <f>+'UNITA E CONSUMI SOTTOUTENZE'!E198</f>
        <v>0</v>
      </c>
      <c r="D176" s="294"/>
      <c r="E176" s="91">
        <f>+'RIPARTIZ SOTTO-UTENZA_dettagl'!AE173</f>
        <v>0</v>
      </c>
      <c r="H176" s="91">
        <f>+IF('UNITA E CONSUMI SOTTOUTENZE'!$C$6&gt;'UNITA E CONSUMI SOTTOUTENZE'!A198,('RIPARTIZ SOTTO-UTENZA_NOCONS'!$Z$5+'RIPARTIZ SOTTO-UTENZA_NOCONS'!$AC$5)/'UNITA E CONSUMI SOTTOUTENZE'!$F$14*'UNITA E CONSUMI SOTTOUTENZE'!$A$6,0)</f>
        <v>0</v>
      </c>
    </row>
    <row r="177" spans="1:8" ht="15" x14ac:dyDescent="0.25">
      <c r="A177" s="284">
        <v>67</v>
      </c>
      <c r="B177" s="90" t="str">
        <f>+'UNITA E CONSUMI SOTTOUTENZE'!B199</f>
        <v>R_2</v>
      </c>
      <c r="C177" s="144">
        <f>+'UNITA E CONSUMI SOTTOUTENZE'!E199</f>
        <v>0</v>
      </c>
      <c r="D177" s="294"/>
      <c r="E177" s="91">
        <f>+'RIPARTIZ SOTTO-UTENZA_dettagl'!AE174</f>
        <v>0</v>
      </c>
      <c r="H177" s="91">
        <f>+IF('UNITA E CONSUMI SOTTOUTENZE'!$C$6&gt;'UNITA E CONSUMI SOTTOUTENZE'!A199,('RIPARTIZ SOTTO-UTENZA_NOCONS'!$Z$5+'RIPARTIZ SOTTO-UTENZA_NOCONS'!$AC$5)/'UNITA E CONSUMI SOTTOUTENZE'!$F$14*'UNITA E CONSUMI SOTTOUTENZE'!$A$6,0)</f>
        <v>0</v>
      </c>
    </row>
    <row r="178" spans="1:8" ht="15" x14ac:dyDescent="0.25">
      <c r="A178" s="284">
        <v>68</v>
      </c>
      <c r="B178" s="90" t="str">
        <f>+'UNITA E CONSUMI SOTTOUTENZE'!B200</f>
        <v>S_2</v>
      </c>
      <c r="C178" s="144">
        <f>+'UNITA E CONSUMI SOTTOUTENZE'!E200</f>
        <v>0</v>
      </c>
      <c r="D178" s="294"/>
      <c r="E178" s="91">
        <f>+'RIPARTIZ SOTTO-UTENZA_dettagl'!AE175</f>
        <v>0</v>
      </c>
      <c r="H178" s="91">
        <f>+IF('UNITA E CONSUMI SOTTOUTENZE'!$C$6&gt;'UNITA E CONSUMI SOTTOUTENZE'!A200,('RIPARTIZ SOTTO-UTENZA_NOCONS'!$Z$5+'RIPARTIZ SOTTO-UTENZA_NOCONS'!$AC$5)/'UNITA E CONSUMI SOTTOUTENZE'!$F$14*'UNITA E CONSUMI SOTTOUTENZE'!$A$6,0)</f>
        <v>0</v>
      </c>
    </row>
    <row r="179" spans="1:8" ht="15" x14ac:dyDescent="0.25">
      <c r="A179" s="284">
        <v>69</v>
      </c>
      <c r="B179" s="90" t="str">
        <f>+'UNITA E CONSUMI SOTTOUTENZE'!B201</f>
        <v>T_2</v>
      </c>
      <c r="C179" s="144">
        <f>+'UNITA E CONSUMI SOTTOUTENZE'!E201</f>
        <v>0</v>
      </c>
      <c r="D179" s="294"/>
      <c r="E179" s="91">
        <f>+'RIPARTIZ SOTTO-UTENZA_dettagl'!AE176</f>
        <v>0</v>
      </c>
      <c r="H179" s="91">
        <f>+IF('UNITA E CONSUMI SOTTOUTENZE'!$C$6&gt;'UNITA E CONSUMI SOTTOUTENZE'!A201,('RIPARTIZ SOTTO-UTENZA_NOCONS'!$Z$5+'RIPARTIZ SOTTO-UTENZA_NOCONS'!$AC$5)/'UNITA E CONSUMI SOTTOUTENZE'!$F$14*'UNITA E CONSUMI SOTTOUTENZE'!$A$6,0)</f>
        <v>0</v>
      </c>
    </row>
    <row r="180" spans="1:8" ht="15" x14ac:dyDescent="0.25">
      <c r="A180" s="284">
        <v>70</v>
      </c>
      <c r="B180" s="90" t="str">
        <f>+'UNITA E CONSUMI SOTTOUTENZE'!B202</f>
        <v>U_2</v>
      </c>
      <c r="C180" s="144">
        <f>+'UNITA E CONSUMI SOTTOUTENZE'!E202</f>
        <v>0</v>
      </c>
      <c r="D180" s="294"/>
      <c r="E180" s="91">
        <f>+'RIPARTIZ SOTTO-UTENZA_dettagl'!AE177</f>
        <v>0</v>
      </c>
      <c r="H180" s="91">
        <f>+IF('UNITA E CONSUMI SOTTOUTENZE'!$C$6&gt;'UNITA E CONSUMI SOTTOUTENZE'!A202,('RIPARTIZ SOTTO-UTENZA_NOCONS'!$Z$5+'RIPARTIZ SOTTO-UTENZA_NOCONS'!$AC$5)/'UNITA E CONSUMI SOTTOUTENZE'!$F$14*'UNITA E CONSUMI SOTTOUTENZE'!$A$6,0)</f>
        <v>0</v>
      </c>
    </row>
    <row r="181" spans="1:8" ht="15" x14ac:dyDescent="0.25">
      <c r="A181" s="284">
        <v>71</v>
      </c>
      <c r="B181" s="90" t="str">
        <f>+'UNITA E CONSUMI SOTTOUTENZE'!B203</f>
        <v>V_2</v>
      </c>
      <c r="C181" s="144">
        <f>+'UNITA E CONSUMI SOTTOUTENZE'!E203</f>
        <v>0</v>
      </c>
      <c r="D181" s="294"/>
      <c r="E181" s="91">
        <f>+'RIPARTIZ SOTTO-UTENZA_dettagl'!AE178</f>
        <v>0</v>
      </c>
      <c r="H181" s="91">
        <f>+IF('UNITA E CONSUMI SOTTOUTENZE'!$C$6&gt;'UNITA E CONSUMI SOTTOUTENZE'!A203,('RIPARTIZ SOTTO-UTENZA_NOCONS'!$Z$5+'RIPARTIZ SOTTO-UTENZA_NOCONS'!$AC$5)/'UNITA E CONSUMI SOTTOUTENZE'!$F$14*'UNITA E CONSUMI SOTTOUTENZE'!$A$6,0)</f>
        <v>0</v>
      </c>
    </row>
    <row r="182" spans="1:8" ht="15" x14ac:dyDescent="0.25">
      <c r="A182" s="284">
        <v>72</v>
      </c>
      <c r="B182" s="90" t="str">
        <f>+'UNITA E CONSUMI SOTTOUTENZE'!B204</f>
        <v>Z_2</v>
      </c>
      <c r="C182" s="144">
        <f>+'UNITA E CONSUMI SOTTOUTENZE'!E204</f>
        <v>0</v>
      </c>
      <c r="D182" s="294"/>
      <c r="E182" s="91">
        <f>+'RIPARTIZ SOTTO-UTENZA_dettagl'!AE179</f>
        <v>0</v>
      </c>
      <c r="H182" s="91">
        <f>+IF('UNITA E CONSUMI SOTTOUTENZE'!$C$6&gt;'UNITA E CONSUMI SOTTOUTENZE'!A204,('RIPARTIZ SOTTO-UTENZA_NOCONS'!$Z$5+'RIPARTIZ SOTTO-UTENZA_NOCONS'!$AC$5)/'UNITA E CONSUMI SOTTOUTENZE'!$F$14*'UNITA E CONSUMI SOTTOUTENZE'!$A$6,0)</f>
        <v>0</v>
      </c>
    </row>
    <row r="183" spans="1:8" ht="15" x14ac:dyDescent="0.25">
      <c r="A183" s="284">
        <v>73</v>
      </c>
      <c r="B183" s="90" t="str">
        <f>+'UNITA E CONSUMI SOTTOUTENZE'!B205</f>
        <v>J_2</v>
      </c>
      <c r="C183" s="144">
        <f>+'UNITA E CONSUMI SOTTOUTENZE'!E205</f>
        <v>0</v>
      </c>
      <c r="D183" s="294"/>
      <c r="E183" s="91">
        <f>+'RIPARTIZ SOTTO-UTENZA_dettagl'!AE180</f>
        <v>0</v>
      </c>
      <c r="H183" s="91">
        <f>+IF('UNITA E CONSUMI SOTTOUTENZE'!$C$6&gt;'UNITA E CONSUMI SOTTOUTENZE'!A205,('RIPARTIZ SOTTO-UTENZA_NOCONS'!$Z$5+'RIPARTIZ SOTTO-UTENZA_NOCONS'!$AC$5)/'UNITA E CONSUMI SOTTOUTENZE'!$F$14*'UNITA E CONSUMI SOTTOUTENZE'!$A$6,0)</f>
        <v>0</v>
      </c>
    </row>
    <row r="184" spans="1:8" ht="15" x14ac:dyDescent="0.25">
      <c r="A184" s="284">
        <v>74</v>
      </c>
      <c r="B184" s="90" t="str">
        <f>+'UNITA E CONSUMI SOTTOUTENZE'!B206</f>
        <v>K_2</v>
      </c>
      <c r="C184" s="144">
        <f>+'UNITA E CONSUMI SOTTOUTENZE'!E206</f>
        <v>0</v>
      </c>
      <c r="D184" s="294"/>
      <c r="E184" s="91">
        <f>+'RIPARTIZ SOTTO-UTENZA_dettagl'!AE181</f>
        <v>0</v>
      </c>
      <c r="H184" s="91">
        <f>+IF('UNITA E CONSUMI SOTTOUTENZE'!$C$6&gt;'UNITA E CONSUMI SOTTOUTENZE'!A206,('RIPARTIZ SOTTO-UTENZA_NOCONS'!$Z$5+'RIPARTIZ SOTTO-UTENZA_NOCONS'!$AC$5)/'UNITA E CONSUMI SOTTOUTENZE'!$F$14*'UNITA E CONSUMI SOTTOUTENZE'!$A$6,0)</f>
        <v>0</v>
      </c>
    </row>
    <row r="185" spans="1:8" ht="15" x14ac:dyDescent="0.25">
      <c r="A185" s="284">
        <v>75</v>
      </c>
      <c r="B185" s="90" t="str">
        <f>+'UNITA E CONSUMI SOTTOUTENZE'!B207</f>
        <v>Y_2</v>
      </c>
      <c r="C185" s="144">
        <f>+'UNITA E CONSUMI SOTTOUTENZE'!E207</f>
        <v>0</v>
      </c>
      <c r="D185" s="294"/>
      <c r="E185" s="91">
        <f>+'RIPARTIZ SOTTO-UTENZA_dettagl'!AE182</f>
        <v>0</v>
      </c>
      <c r="H185" s="91">
        <f>+IF('UNITA E CONSUMI SOTTOUTENZE'!$C$6&gt;'UNITA E CONSUMI SOTTOUTENZE'!A207,('RIPARTIZ SOTTO-UTENZA_NOCONS'!$Z$5+'RIPARTIZ SOTTO-UTENZA_NOCONS'!$AC$5)/'UNITA E CONSUMI SOTTOUTENZE'!$F$14*'UNITA E CONSUMI SOTTOUTENZE'!$A$6,0)</f>
        <v>0</v>
      </c>
    </row>
    <row r="186" spans="1:8" ht="15" x14ac:dyDescent="0.25">
      <c r="A186" s="284">
        <v>76</v>
      </c>
      <c r="B186" s="90" t="str">
        <f>+'UNITA E CONSUMI SOTTOUTENZE'!B208</f>
        <v>X_2</v>
      </c>
      <c r="C186" s="144">
        <f>+'UNITA E CONSUMI SOTTOUTENZE'!E208</f>
        <v>0</v>
      </c>
      <c r="D186" s="294"/>
      <c r="E186" s="91">
        <f>+'RIPARTIZ SOTTO-UTENZA_dettagl'!AE183</f>
        <v>0</v>
      </c>
      <c r="H186" s="91">
        <f>+IF('UNITA E CONSUMI SOTTOUTENZE'!$C$6&gt;'UNITA E CONSUMI SOTTOUTENZE'!A208,('RIPARTIZ SOTTO-UTENZA_NOCONS'!$Z$5+'RIPARTIZ SOTTO-UTENZA_NOCONS'!$AC$5)/'UNITA E CONSUMI SOTTOUTENZE'!$F$14*'UNITA E CONSUMI SOTTOUTENZE'!$A$6,0)</f>
        <v>0</v>
      </c>
    </row>
    <row r="187" spans="1:8" ht="15" x14ac:dyDescent="0.25">
      <c r="A187" s="284">
        <v>77</v>
      </c>
      <c r="B187" s="90" t="str">
        <f>+'UNITA E CONSUMI SOTTOUTENZE'!B209</f>
        <v>W_2</v>
      </c>
      <c r="C187" s="144">
        <f>+'UNITA E CONSUMI SOTTOUTENZE'!E209</f>
        <v>0</v>
      </c>
      <c r="D187" s="294"/>
      <c r="E187" s="91">
        <f>+'RIPARTIZ SOTTO-UTENZA_dettagl'!AE184</f>
        <v>0</v>
      </c>
      <c r="H187" s="91">
        <f>+IF('UNITA E CONSUMI SOTTOUTENZE'!$C$6&gt;'UNITA E CONSUMI SOTTOUTENZE'!A209,('RIPARTIZ SOTTO-UTENZA_NOCONS'!$Z$5+'RIPARTIZ SOTTO-UTENZA_NOCONS'!$AC$5)/'UNITA E CONSUMI SOTTOUTENZE'!$F$14*'UNITA E CONSUMI SOTTOUTENZE'!$A$6,0)</f>
        <v>0</v>
      </c>
    </row>
    <row r="188" spans="1:8" ht="15" x14ac:dyDescent="0.25">
      <c r="A188" s="284">
        <v>78</v>
      </c>
      <c r="B188" s="90" t="str">
        <f>+'UNITA E CONSUMI SOTTOUTENZE'!B210</f>
        <v>A_3</v>
      </c>
      <c r="C188" s="144">
        <f>+'UNITA E CONSUMI SOTTOUTENZE'!E210</f>
        <v>0</v>
      </c>
      <c r="D188" s="294"/>
      <c r="E188" s="91">
        <f>+'RIPARTIZ SOTTO-UTENZA_dettagl'!AE185</f>
        <v>0</v>
      </c>
      <c r="H188" s="91">
        <f>+IF('UNITA E CONSUMI SOTTOUTENZE'!$C$6&gt;'UNITA E CONSUMI SOTTOUTENZE'!A210,('RIPARTIZ SOTTO-UTENZA_NOCONS'!$Z$5+'RIPARTIZ SOTTO-UTENZA_NOCONS'!$AC$5)/'UNITA E CONSUMI SOTTOUTENZE'!$F$14*'UNITA E CONSUMI SOTTOUTENZE'!$A$6,0)</f>
        <v>0</v>
      </c>
    </row>
    <row r="189" spans="1:8" ht="15" x14ac:dyDescent="0.25">
      <c r="A189" s="284">
        <v>79</v>
      </c>
      <c r="B189" s="90" t="str">
        <f>+'UNITA E CONSUMI SOTTOUTENZE'!B211</f>
        <v>B_3</v>
      </c>
      <c r="C189" s="144">
        <f>+'UNITA E CONSUMI SOTTOUTENZE'!E211</f>
        <v>0</v>
      </c>
      <c r="D189" s="294"/>
      <c r="E189" s="91">
        <f>+'RIPARTIZ SOTTO-UTENZA_dettagl'!AE186</f>
        <v>0</v>
      </c>
      <c r="H189" s="91">
        <f>+IF('UNITA E CONSUMI SOTTOUTENZE'!$C$6&gt;'UNITA E CONSUMI SOTTOUTENZE'!A211,('RIPARTIZ SOTTO-UTENZA_NOCONS'!$Z$5+'RIPARTIZ SOTTO-UTENZA_NOCONS'!$AC$5)/'UNITA E CONSUMI SOTTOUTENZE'!$F$14*'UNITA E CONSUMI SOTTOUTENZE'!$A$6,0)</f>
        <v>0</v>
      </c>
    </row>
    <row r="190" spans="1:8" ht="15" x14ac:dyDescent="0.25">
      <c r="A190" s="284">
        <v>80</v>
      </c>
      <c r="B190" s="90" t="str">
        <f>+'UNITA E CONSUMI SOTTOUTENZE'!B212</f>
        <v>C_3</v>
      </c>
      <c r="C190" s="144">
        <f>+'UNITA E CONSUMI SOTTOUTENZE'!E212</f>
        <v>0</v>
      </c>
      <c r="D190" s="294"/>
      <c r="E190" s="91">
        <f>+'RIPARTIZ SOTTO-UTENZA_dettagl'!AE187</f>
        <v>0</v>
      </c>
      <c r="H190" s="91">
        <f>+IF('UNITA E CONSUMI SOTTOUTENZE'!$C$6&gt;'UNITA E CONSUMI SOTTOUTENZE'!A212,('RIPARTIZ SOTTO-UTENZA_NOCONS'!$Z$5+'RIPARTIZ SOTTO-UTENZA_NOCONS'!$AC$5)/'UNITA E CONSUMI SOTTOUTENZE'!$F$14*'UNITA E CONSUMI SOTTOUTENZE'!$A$6,0)</f>
        <v>0</v>
      </c>
    </row>
    <row r="191" spans="1:8" ht="15" x14ac:dyDescent="0.25">
      <c r="A191" s="284">
        <v>81</v>
      </c>
      <c r="B191" s="90" t="str">
        <f>+'UNITA E CONSUMI SOTTOUTENZE'!B213</f>
        <v>D_3</v>
      </c>
      <c r="C191" s="144">
        <f>+'UNITA E CONSUMI SOTTOUTENZE'!E213</f>
        <v>0</v>
      </c>
      <c r="D191" s="294"/>
      <c r="E191" s="91">
        <f>+'RIPARTIZ SOTTO-UTENZA_dettagl'!AE188</f>
        <v>0</v>
      </c>
      <c r="H191" s="91">
        <f>+IF('UNITA E CONSUMI SOTTOUTENZE'!$C$6&gt;'UNITA E CONSUMI SOTTOUTENZE'!A213,('RIPARTIZ SOTTO-UTENZA_NOCONS'!$Z$5+'RIPARTIZ SOTTO-UTENZA_NOCONS'!$AC$5)/'UNITA E CONSUMI SOTTOUTENZE'!$F$14*'UNITA E CONSUMI SOTTOUTENZE'!$A$6,0)</f>
        <v>0</v>
      </c>
    </row>
    <row r="192" spans="1:8" ht="15" x14ac:dyDescent="0.25">
      <c r="A192" s="284">
        <v>82</v>
      </c>
      <c r="B192" s="90" t="str">
        <f>+'UNITA E CONSUMI SOTTOUTENZE'!B214</f>
        <v>E_3</v>
      </c>
      <c r="C192" s="144">
        <f>+'UNITA E CONSUMI SOTTOUTENZE'!E214</f>
        <v>0</v>
      </c>
      <c r="D192" s="294"/>
      <c r="E192" s="91">
        <f>+'RIPARTIZ SOTTO-UTENZA_dettagl'!AE189</f>
        <v>0</v>
      </c>
      <c r="H192" s="91">
        <f>+IF('UNITA E CONSUMI SOTTOUTENZE'!$C$6&gt;'UNITA E CONSUMI SOTTOUTENZE'!A214,('RIPARTIZ SOTTO-UTENZA_NOCONS'!$Z$5+'RIPARTIZ SOTTO-UTENZA_NOCONS'!$AC$5)/'UNITA E CONSUMI SOTTOUTENZE'!$F$14*'UNITA E CONSUMI SOTTOUTENZE'!$A$6,0)</f>
        <v>0</v>
      </c>
    </row>
    <row r="193" spans="1:8" ht="15" x14ac:dyDescent="0.25">
      <c r="A193" s="284">
        <v>83</v>
      </c>
      <c r="B193" s="90" t="str">
        <f>+'UNITA E CONSUMI SOTTOUTENZE'!B215</f>
        <v>F_3</v>
      </c>
      <c r="C193" s="144">
        <f>+'UNITA E CONSUMI SOTTOUTENZE'!E215</f>
        <v>0</v>
      </c>
      <c r="D193" s="294"/>
      <c r="E193" s="91">
        <f>+'RIPARTIZ SOTTO-UTENZA_dettagl'!AE190</f>
        <v>0</v>
      </c>
      <c r="H193" s="91">
        <f>+IF('UNITA E CONSUMI SOTTOUTENZE'!$C$6&gt;'UNITA E CONSUMI SOTTOUTENZE'!A215,('RIPARTIZ SOTTO-UTENZA_NOCONS'!$Z$5+'RIPARTIZ SOTTO-UTENZA_NOCONS'!$AC$5)/'UNITA E CONSUMI SOTTOUTENZE'!$F$14*'UNITA E CONSUMI SOTTOUTENZE'!$A$6,0)</f>
        <v>0</v>
      </c>
    </row>
    <row r="194" spans="1:8" ht="15" x14ac:dyDescent="0.25">
      <c r="A194" s="284">
        <v>84</v>
      </c>
      <c r="B194" s="90" t="str">
        <f>+'UNITA E CONSUMI SOTTOUTENZE'!B216</f>
        <v>G_3</v>
      </c>
      <c r="C194" s="144">
        <f>+'UNITA E CONSUMI SOTTOUTENZE'!E216</f>
        <v>0</v>
      </c>
      <c r="D194" s="294"/>
      <c r="E194" s="91">
        <f>+'RIPARTIZ SOTTO-UTENZA_dettagl'!AE191</f>
        <v>0</v>
      </c>
      <c r="H194" s="91">
        <f>+IF('UNITA E CONSUMI SOTTOUTENZE'!$C$6&gt;'UNITA E CONSUMI SOTTOUTENZE'!A216,('RIPARTIZ SOTTO-UTENZA_NOCONS'!$Z$5+'RIPARTIZ SOTTO-UTENZA_NOCONS'!$AC$5)/'UNITA E CONSUMI SOTTOUTENZE'!$F$14*'UNITA E CONSUMI SOTTOUTENZE'!$A$6,0)</f>
        <v>0</v>
      </c>
    </row>
    <row r="195" spans="1:8" ht="15" x14ac:dyDescent="0.25">
      <c r="A195" s="284">
        <v>85</v>
      </c>
      <c r="B195" s="90" t="str">
        <f>+'UNITA E CONSUMI SOTTOUTENZE'!B217</f>
        <v>H_3</v>
      </c>
      <c r="C195" s="144">
        <f>+'UNITA E CONSUMI SOTTOUTENZE'!E217</f>
        <v>0</v>
      </c>
      <c r="D195" s="294"/>
      <c r="E195" s="91">
        <f>+'RIPARTIZ SOTTO-UTENZA_dettagl'!AE192</f>
        <v>0</v>
      </c>
      <c r="H195" s="91">
        <f>+IF('UNITA E CONSUMI SOTTOUTENZE'!$C$6&gt;'UNITA E CONSUMI SOTTOUTENZE'!A217,('RIPARTIZ SOTTO-UTENZA_NOCONS'!$Z$5+'RIPARTIZ SOTTO-UTENZA_NOCONS'!$AC$5)/'UNITA E CONSUMI SOTTOUTENZE'!$F$14*'UNITA E CONSUMI SOTTOUTENZE'!$A$6,0)</f>
        <v>0</v>
      </c>
    </row>
    <row r="196" spans="1:8" ht="15" x14ac:dyDescent="0.25">
      <c r="A196" s="284">
        <v>86</v>
      </c>
      <c r="B196" s="90" t="str">
        <f>+'UNITA E CONSUMI SOTTOUTENZE'!B218</f>
        <v>I_3</v>
      </c>
      <c r="C196" s="144">
        <f>+'UNITA E CONSUMI SOTTOUTENZE'!E218</f>
        <v>0</v>
      </c>
      <c r="D196" s="294"/>
      <c r="E196" s="91">
        <f>+'RIPARTIZ SOTTO-UTENZA_dettagl'!AE193</f>
        <v>0</v>
      </c>
      <c r="H196" s="91">
        <f>+IF('UNITA E CONSUMI SOTTOUTENZE'!$C$6&gt;'UNITA E CONSUMI SOTTOUTENZE'!A218,('RIPARTIZ SOTTO-UTENZA_NOCONS'!$Z$5+'RIPARTIZ SOTTO-UTENZA_NOCONS'!$AC$5)/'UNITA E CONSUMI SOTTOUTENZE'!$F$14*'UNITA E CONSUMI SOTTOUTENZE'!$A$6,0)</f>
        <v>0</v>
      </c>
    </row>
    <row r="197" spans="1:8" ht="15" x14ac:dyDescent="0.25">
      <c r="A197" s="284">
        <v>87</v>
      </c>
      <c r="B197" s="90" t="str">
        <f>+'UNITA E CONSUMI SOTTOUTENZE'!B219</f>
        <v>L_3</v>
      </c>
      <c r="C197" s="144">
        <f>+'UNITA E CONSUMI SOTTOUTENZE'!E219</f>
        <v>0</v>
      </c>
      <c r="D197" s="294"/>
      <c r="E197" s="91">
        <f>+'RIPARTIZ SOTTO-UTENZA_dettagl'!AE194</f>
        <v>0</v>
      </c>
      <c r="H197" s="91">
        <f>+IF('UNITA E CONSUMI SOTTOUTENZE'!$C$6&gt;'UNITA E CONSUMI SOTTOUTENZE'!A219,('RIPARTIZ SOTTO-UTENZA_NOCONS'!$Z$5+'RIPARTIZ SOTTO-UTENZA_NOCONS'!$AC$5)/'UNITA E CONSUMI SOTTOUTENZE'!$F$14*'UNITA E CONSUMI SOTTOUTENZE'!$A$6,0)</f>
        <v>0</v>
      </c>
    </row>
    <row r="198" spans="1:8" ht="15" x14ac:dyDescent="0.25">
      <c r="A198" s="284">
        <v>88</v>
      </c>
      <c r="B198" s="90" t="str">
        <f>+'UNITA E CONSUMI SOTTOUTENZE'!B220</f>
        <v>M_3</v>
      </c>
      <c r="C198" s="144">
        <f>+'UNITA E CONSUMI SOTTOUTENZE'!E220</f>
        <v>0</v>
      </c>
      <c r="D198" s="294"/>
      <c r="E198" s="91">
        <f>+'RIPARTIZ SOTTO-UTENZA_dettagl'!AE195</f>
        <v>0</v>
      </c>
      <c r="H198" s="91">
        <f>+IF('UNITA E CONSUMI SOTTOUTENZE'!$C$6&gt;'UNITA E CONSUMI SOTTOUTENZE'!A220,('RIPARTIZ SOTTO-UTENZA_NOCONS'!$Z$5+'RIPARTIZ SOTTO-UTENZA_NOCONS'!$AC$5)/'UNITA E CONSUMI SOTTOUTENZE'!$F$14*'UNITA E CONSUMI SOTTOUTENZE'!$A$6,0)</f>
        <v>0</v>
      </c>
    </row>
    <row r="199" spans="1:8" ht="15" x14ac:dyDescent="0.25">
      <c r="A199" s="284">
        <v>89</v>
      </c>
      <c r="B199" s="90" t="str">
        <f>+'UNITA E CONSUMI SOTTOUTENZE'!B221</f>
        <v>N_3</v>
      </c>
      <c r="C199" s="144">
        <f>+'UNITA E CONSUMI SOTTOUTENZE'!E221</f>
        <v>0</v>
      </c>
      <c r="D199" s="294"/>
      <c r="E199" s="91">
        <f>+'RIPARTIZ SOTTO-UTENZA_dettagl'!AE196</f>
        <v>0</v>
      </c>
      <c r="H199" s="91">
        <f>+IF('UNITA E CONSUMI SOTTOUTENZE'!$C$6&gt;'UNITA E CONSUMI SOTTOUTENZE'!A221,('RIPARTIZ SOTTO-UTENZA_NOCONS'!$Z$5+'RIPARTIZ SOTTO-UTENZA_NOCONS'!$AC$5)/'UNITA E CONSUMI SOTTOUTENZE'!$F$14*'UNITA E CONSUMI SOTTOUTENZE'!$A$6,0)</f>
        <v>0</v>
      </c>
    </row>
    <row r="200" spans="1:8" ht="15" x14ac:dyDescent="0.25">
      <c r="A200" s="284">
        <v>90</v>
      </c>
      <c r="B200" s="90" t="str">
        <f>+'UNITA E CONSUMI SOTTOUTENZE'!B222</f>
        <v>O_3</v>
      </c>
      <c r="C200" s="144">
        <f>+'UNITA E CONSUMI SOTTOUTENZE'!E222</f>
        <v>0</v>
      </c>
      <c r="D200" s="294"/>
      <c r="E200" s="91">
        <f>+'RIPARTIZ SOTTO-UTENZA_dettagl'!AE197</f>
        <v>0</v>
      </c>
      <c r="H200" s="91">
        <f>+IF('UNITA E CONSUMI SOTTOUTENZE'!$C$6&gt;'UNITA E CONSUMI SOTTOUTENZE'!A222,('RIPARTIZ SOTTO-UTENZA_NOCONS'!$Z$5+'RIPARTIZ SOTTO-UTENZA_NOCONS'!$AC$5)/'UNITA E CONSUMI SOTTOUTENZE'!$F$14*'UNITA E CONSUMI SOTTOUTENZE'!$A$6,0)</f>
        <v>0</v>
      </c>
    </row>
    <row r="201" spans="1:8" ht="15" x14ac:dyDescent="0.25">
      <c r="A201" s="284">
        <v>91</v>
      </c>
      <c r="B201" s="90" t="str">
        <f>+'UNITA E CONSUMI SOTTOUTENZE'!B223</f>
        <v>P_3</v>
      </c>
      <c r="C201" s="144">
        <f>+'UNITA E CONSUMI SOTTOUTENZE'!E223</f>
        <v>0</v>
      </c>
      <c r="D201" s="294"/>
      <c r="E201" s="91">
        <f>+'RIPARTIZ SOTTO-UTENZA_dettagl'!AE198</f>
        <v>0</v>
      </c>
      <c r="H201" s="91">
        <f>+IF('UNITA E CONSUMI SOTTOUTENZE'!$C$6&gt;'UNITA E CONSUMI SOTTOUTENZE'!A223,('RIPARTIZ SOTTO-UTENZA_NOCONS'!$Z$5+'RIPARTIZ SOTTO-UTENZA_NOCONS'!$AC$5)/'UNITA E CONSUMI SOTTOUTENZE'!$F$14*'UNITA E CONSUMI SOTTOUTENZE'!$A$6,0)</f>
        <v>0</v>
      </c>
    </row>
    <row r="202" spans="1:8" ht="15" x14ac:dyDescent="0.25">
      <c r="A202" s="284">
        <v>92</v>
      </c>
      <c r="B202" s="90" t="str">
        <f>+'UNITA E CONSUMI SOTTOUTENZE'!B224</f>
        <v>Q_3</v>
      </c>
      <c r="C202" s="144">
        <f>+'UNITA E CONSUMI SOTTOUTENZE'!E224</f>
        <v>0</v>
      </c>
      <c r="D202" s="294"/>
      <c r="E202" s="91">
        <f>+'RIPARTIZ SOTTO-UTENZA_dettagl'!AE199</f>
        <v>0</v>
      </c>
      <c r="H202" s="91">
        <f>+IF('UNITA E CONSUMI SOTTOUTENZE'!$C$6&gt;'UNITA E CONSUMI SOTTOUTENZE'!A224,('RIPARTIZ SOTTO-UTENZA_NOCONS'!$Z$5+'RIPARTIZ SOTTO-UTENZA_NOCONS'!$AC$5)/'UNITA E CONSUMI SOTTOUTENZE'!$F$14*'UNITA E CONSUMI SOTTOUTENZE'!$A$6,0)</f>
        <v>0</v>
      </c>
    </row>
    <row r="203" spans="1:8" ht="15" x14ac:dyDescent="0.25">
      <c r="A203" s="284">
        <v>93</v>
      </c>
      <c r="B203" s="90" t="str">
        <f>+'UNITA E CONSUMI SOTTOUTENZE'!B225</f>
        <v>R_3</v>
      </c>
      <c r="C203" s="144">
        <f>+'UNITA E CONSUMI SOTTOUTENZE'!E225</f>
        <v>0</v>
      </c>
      <c r="D203" s="294"/>
      <c r="E203" s="91">
        <f>+'RIPARTIZ SOTTO-UTENZA_dettagl'!AE200</f>
        <v>0</v>
      </c>
      <c r="H203" s="91">
        <f>+IF('UNITA E CONSUMI SOTTOUTENZE'!$C$6&gt;'UNITA E CONSUMI SOTTOUTENZE'!A225,('RIPARTIZ SOTTO-UTENZA_NOCONS'!$Z$5+'RIPARTIZ SOTTO-UTENZA_NOCONS'!$AC$5)/'UNITA E CONSUMI SOTTOUTENZE'!$F$14*'UNITA E CONSUMI SOTTOUTENZE'!$A$6,0)</f>
        <v>0</v>
      </c>
    </row>
    <row r="204" spans="1:8" ht="15" x14ac:dyDescent="0.25">
      <c r="A204" s="284">
        <v>94</v>
      </c>
      <c r="B204" s="90" t="str">
        <f>+'UNITA E CONSUMI SOTTOUTENZE'!B226</f>
        <v>S_3</v>
      </c>
      <c r="C204" s="144">
        <f>+'UNITA E CONSUMI SOTTOUTENZE'!E226</f>
        <v>0</v>
      </c>
      <c r="D204" s="294"/>
      <c r="E204" s="91">
        <f>+'RIPARTIZ SOTTO-UTENZA_dettagl'!AE201</f>
        <v>0</v>
      </c>
      <c r="H204" s="91">
        <f>+IF('UNITA E CONSUMI SOTTOUTENZE'!$C$6&gt;'UNITA E CONSUMI SOTTOUTENZE'!A226,('RIPARTIZ SOTTO-UTENZA_NOCONS'!$Z$5+'RIPARTIZ SOTTO-UTENZA_NOCONS'!$AC$5)/'UNITA E CONSUMI SOTTOUTENZE'!$F$14*'UNITA E CONSUMI SOTTOUTENZE'!$A$6,0)</f>
        <v>0</v>
      </c>
    </row>
    <row r="205" spans="1:8" ht="15" x14ac:dyDescent="0.25">
      <c r="A205" s="284">
        <v>95</v>
      </c>
      <c r="B205" s="90" t="str">
        <f>+'UNITA E CONSUMI SOTTOUTENZE'!B227</f>
        <v>T_3</v>
      </c>
      <c r="C205" s="144">
        <f>+'UNITA E CONSUMI SOTTOUTENZE'!E227</f>
        <v>0</v>
      </c>
      <c r="D205" s="294"/>
      <c r="E205" s="91">
        <f>+'RIPARTIZ SOTTO-UTENZA_dettagl'!AE202</f>
        <v>0</v>
      </c>
      <c r="H205" s="91">
        <f>+IF('UNITA E CONSUMI SOTTOUTENZE'!$C$6&gt;'UNITA E CONSUMI SOTTOUTENZE'!A227,('RIPARTIZ SOTTO-UTENZA_NOCONS'!$Z$5+'RIPARTIZ SOTTO-UTENZA_NOCONS'!$AC$5)/'UNITA E CONSUMI SOTTOUTENZE'!$F$14*'UNITA E CONSUMI SOTTOUTENZE'!$A$6,0)</f>
        <v>0</v>
      </c>
    </row>
    <row r="206" spans="1:8" ht="15" x14ac:dyDescent="0.25">
      <c r="A206" s="284">
        <v>96</v>
      </c>
      <c r="B206" s="90" t="str">
        <f>+'UNITA E CONSUMI SOTTOUTENZE'!B228</f>
        <v>U_3</v>
      </c>
      <c r="C206" s="144">
        <f>+'UNITA E CONSUMI SOTTOUTENZE'!E228</f>
        <v>0</v>
      </c>
      <c r="D206" s="294"/>
      <c r="E206" s="91">
        <f>+'RIPARTIZ SOTTO-UTENZA_dettagl'!AE203</f>
        <v>0</v>
      </c>
      <c r="H206" s="91">
        <f>+IF('UNITA E CONSUMI SOTTOUTENZE'!$C$6&gt;'UNITA E CONSUMI SOTTOUTENZE'!A228,('RIPARTIZ SOTTO-UTENZA_NOCONS'!$Z$5+'RIPARTIZ SOTTO-UTENZA_NOCONS'!$AC$5)/'UNITA E CONSUMI SOTTOUTENZE'!$F$14*'UNITA E CONSUMI SOTTOUTENZE'!$A$6,0)</f>
        <v>0</v>
      </c>
    </row>
    <row r="207" spans="1:8" ht="15" x14ac:dyDescent="0.25">
      <c r="A207" s="284">
        <v>97</v>
      </c>
      <c r="B207" s="90" t="str">
        <f>+'UNITA E CONSUMI SOTTOUTENZE'!B229</f>
        <v>V_3</v>
      </c>
      <c r="C207" s="144">
        <f>+'UNITA E CONSUMI SOTTOUTENZE'!E229</f>
        <v>0</v>
      </c>
      <c r="D207" s="294"/>
      <c r="E207" s="91">
        <f>+'RIPARTIZ SOTTO-UTENZA_dettagl'!AE204</f>
        <v>0</v>
      </c>
      <c r="H207" s="91">
        <f>+IF('UNITA E CONSUMI SOTTOUTENZE'!$C$6&gt;'UNITA E CONSUMI SOTTOUTENZE'!A229,('RIPARTIZ SOTTO-UTENZA_NOCONS'!$Z$5+'RIPARTIZ SOTTO-UTENZA_NOCONS'!$AC$5)/'UNITA E CONSUMI SOTTOUTENZE'!$F$14*'UNITA E CONSUMI SOTTOUTENZE'!$A$6,0)</f>
        <v>0</v>
      </c>
    </row>
    <row r="208" spans="1:8" ht="15" x14ac:dyDescent="0.25">
      <c r="A208" s="284">
        <v>98</v>
      </c>
      <c r="B208" s="90" t="str">
        <f>+'UNITA E CONSUMI SOTTOUTENZE'!B230</f>
        <v>Z_3</v>
      </c>
      <c r="C208" s="144">
        <f>+'UNITA E CONSUMI SOTTOUTENZE'!E230</f>
        <v>0</v>
      </c>
      <c r="D208" s="294"/>
      <c r="E208" s="91">
        <f>+'RIPARTIZ SOTTO-UTENZA_dettagl'!AE205</f>
        <v>0</v>
      </c>
      <c r="H208" s="91">
        <f>+IF('UNITA E CONSUMI SOTTOUTENZE'!$C$6&gt;'UNITA E CONSUMI SOTTOUTENZE'!A230,('RIPARTIZ SOTTO-UTENZA_NOCONS'!$Z$5+'RIPARTIZ SOTTO-UTENZA_NOCONS'!$AC$5)/'UNITA E CONSUMI SOTTOUTENZE'!$F$14*'UNITA E CONSUMI SOTTOUTENZE'!$A$6,0)</f>
        <v>0</v>
      </c>
    </row>
    <row r="209" spans="1:8" ht="15" x14ac:dyDescent="0.25">
      <c r="A209" s="284">
        <v>99</v>
      </c>
      <c r="B209" s="90" t="str">
        <f>+'UNITA E CONSUMI SOTTOUTENZE'!B231</f>
        <v>J_3</v>
      </c>
      <c r="C209" s="144">
        <f>+'UNITA E CONSUMI SOTTOUTENZE'!E231</f>
        <v>0</v>
      </c>
      <c r="D209" s="296"/>
      <c r="E209" s="91">
        <f>+'RIPARTIZ SOTTO-UTENZA_dettagl'!AE206</f>
        <v>0</v>
      </c>
      <c r="H209" s="91">
        <f>+IF('UNITA E CONSUMI SOTTOUTENZE'!$C$6&gt;'UNITA E CONSUMI SOTTOUTENZE'!A231,('RIPARTIZ SOTTO-UTENZA_NOCONS'!$Z$5+'RIPARTIZ SOTTO-UTENZA_NOCONS'!$AC$5)/'UNITA E CONSUMI SOTTOUTENZE'!$F$14*'UNITA E CONSUMI SOTTOUTENZE'!$A$6,0)</f>
        <v>0</v>
      </c>
    </row>
    <row r="210" spans="1:8" ht="15.75" thickBot="1" x14ac:dyDescent="0.3">
      <c r="B210" s="302"/>
      <c r="C210" s="303"/>
      <c r="D210" s="294"/>
      <c r="E210" s="304"/>
      <c r="H210" s="280"/>
    </row>
    <row r="211" spans="1:8" ht="15.75" thickBot="1" x14ac:dyDescent="0.3">
      <c r="B211" s="280" t="s">
        <v>53</v>
      </c>
      <c r="C211" s="174">
        <f>+SUM(C212:C311)</f>
        <v>0</v>
      </c>
      <c r="E211" s="171">
        <f>+SUM(E212:E311)</f>
        <v>0</v>
      </c>
      <c r="H211" s="171">
        <f>+SUM(H212:H311)</f>
        <v>0</v>
      </c>
    </row>
    <row r="212" spans="1:8" ht="15" x14ac:dyDescent="0.25">
      <c r="A212" s="284">
        <v>0</v>
      </c>
      <c r="B212" s="90" t="str">
        <f>+'UNITA E CONSUMI SOTTOUTENZE'!B234</f>
        <v>A</v>
      </c>
      <c r="C212" s="173">
        <f>+'UNITA E CONSUMI SOTTOUTENZE'!E234</f>
        <v>0</v>
      </c>
      <c r="D212" s="294"/>
      <c r="E212" s="170">
        <f>+'RIPARTIZ SOTTO-UTENZA_dettagl'!AE209</f>
        <v>0</v>
      </c>
      <c r="H212" s="170">
        <f>+IF('UNITA E CONSUMI SOTTOUTENZE'!$C$7&gt;'UNITA E CONSUMI SOTTOUTENZE'!A234,('RIPARTIZ SOTTO-UTENZA_NOCONS'!$Z$5+'RIPARTIZ SOTTO-UTENZA_NOCONS'!$AC$5)/'UNITA E CONSUMI SOTTOUTENZE'!$F$14*'UNITA E CONSUMI SOTTOUTENZE'!$A$7,0)</f>
        <v>0</v>
      </c>
    </row>
    <row r="213" spans="1:8" ht="15" x14ac:dyDescent="0.25">
      <c r="A213" s="284">
        <v>1</v>
      </c>
      <c r="B213" s="90" t="str">
        <f>+'UNITA E CONSUMI SOTTOUTENZE'!B235</f>
        <v>B</v>
      </c>
      <c r="C213" s="144">
        <f>+'UNITA E CONSUMI SOTTOUTENZE'!E235</f>
        <v>0</v>
      </c>
      <c r="D213" s="294"/>
      <c r="E213" s="91">
        <f>+'RIPARTIZ SOTTO-UTENZA_dettagl'!AE210</f>
        <v>0</v>
      </c>
      <c r="H213" s="91">
        <f>+IF('UNITA E CONSUMI SOTTOUTENZE'!$C$7&gt;'UNITA E CONSUMI SOTTOUTENZE'!A235,('RIPARTIZ SOTTO-UTENZA_NOCONS'!$Z$5+'RIPARTIZ SOTTO-UTENZA_NOCONS'!$AC$5)/'UNITA E CONSUMI SOTTOUTENZE'!$F$14*'UNITA E CONSUMI SOTTOUTENZE'!$A$7,0)</f>
        <v>0</v>
      </c>
    </row>
    <row r="214" spans="1:8" ht="15" x14ac:dyDescent="0.25">
      <c r="A214" s="284">
        <v>2</v>
      </c>
      <c r="B214" s="90" t="str">
        <f>+'UNITA E CONSUMI SOTTOUTENZE'!B236</f>
        <v>C</v>
      </c>
      <c r="C214" s="144">
        <f>+'UNITA E CONSUMI SOTTOUTENZE'!E236</f>
        <v>0</v>
      </c>
      <c r="D214" s="294"/>
      <c r="E214" s="91">
        <f>+'RIPARTIZ SOTTO-UTENZA_dettagl'!AE211</f>
        <v>0</v>
      </c>
      <c r="H214" s="91">
        <f>+IF('UNITA E CONSUMI SOTTOUTENZE'!$C$7&gt;'UNITA E CONSUMI SOTTOUTENZE'!A236,('RIPARTIZ SOTTO-UTENZA_NOCONS'!$Z$5+'RIPARTIZ SOTTO-UTENZA_NOCONS'!$AC$5)/'UNITA E CONSUMI SOTTOUTENZE'!$F$14*'UNITA E CONSUMI SOTTOUTENZE'!$A$7,0)</f>
        <v>0</v>
      </c>
    </row>
    <row r="215" spans="1:8" ht="15" x14ac:dyDescent="0.25">
      <c r="A215" s="284">
        <v>3</v>
      </c>
      <c r="B215" s="90" t="str">
        <f>+'UNITA E CONSUMI SOTTOUTENZE'!B237</f>
        <v>D</v>
      </c>
      <c r="C215" s="144">
        <f>+'UNITA E CONSUMI SOTTOUTENZE'!E237</f>
        <v>0</v>
      </c>
      <c r="D215" s="294"/>
      <c r="E215" s="91">
        <f>+'RIPARTIZ SOTTO-UTENZA_dettagl'!AE212</f>
        <v>0</v>
      </c>
      <c r="H215" s="91">
        <f>+IF('UNITA E CONSUMI SOTTOUTENZE'!$C$7&gt;'UNITA E CONSUMI SOTTOUTENZE'!A237,('RIPARTIZ SOTTO-UTENZA_NOCONS'!$Z$5+'RIPARTIZ SOTTO-UTENZA_NOCONS'!$AC$5)/'UNITA E CONSUMI SOTTOUTENZE'!$F$14*'UNITA E CONSUMI SOTTOUTENZE'!$A$7,0)</f>
        <v>0</v>
      </c>
    </row>
    <row r="216" spans="1:8" ht="15" x14ac:dyDescent="0.25">
      <c r="A216" s="284">
        <v>4</v>
      </c>
      <c r="B216" s="90" t="str">
        <f>+'UNITA E CONSUMI SOTTOUTENZE'!B238</f>
        <v>E</v>
      </c>
      <c r="C216" s="144">
        <f>+'UNITA E CONSUMI SOTTOUTENZE'!E238</f>
        <v>0</v>
      </c>
      <c r="D216" s="294"/>
      <c r="E216" s="91">
        <f>+'RIPARTIZ SOTTO-UTENZA_dettagl'!AE213</f>
        <v>0</v>
      </c>
      <c r="H216" s="91">
        <f>+IF('UNITA E CONSUMI SOTTOUTENZE'!$C$7&gt;'UNITA E CONSUMI SOTTOUTENZE'!A238,('RIPARTIZ SOTTO-UTENZA_NOCONS'!$Z$5+'RIPARTIZ SOTTO-UTENZA_NOCONS'!$AC$5)/'UNITA E CONSUMI SOTTOUTENZE'!$F$14*'UNITA E CONSUMI SOTTOUTENZE'!$A$7,0)</f>
        <v>0</v>
      </c>
    </row>
    <row r="217" spans="1:8" ht="15" x14ac:dyDescent="0.25">
      <c r="A217" s="284">
        <v>5</v>
      </c>
      <c r="B217" s="90" t="str">
        <f>+'UNITA E CONSUMI SOTTOUTENZE'!B239</f>
        <v>F</v>
      </c>
      <c r="C217" s="144">
        <f>+'UNITA E CONSUMI SOTTOUTENZE'!E239</f>
        <v>0</v>
      </c>
      <c r="D217" s="294"/>
      <c r="E217" s="91">
        <f>+'RIPARTIZ SOTTO-UTENZA_dettagl'!AE214</f>
        <v>0</v>
      </c>
      <c r="H217" s="91">
        <f>+IF('UNITA E CONSUMI SOTTOUTENZE'!$C$7&gt;'UNITA E CONSUMI SOTTOUTENZE'!A239,('RIPARTIZ SOTTO-UTENZA_NOCONS'!$Z$5+'RIPARTIZ SOTTO-UTENZA_NOCONS'!$AC$5)/'UNITA E CONSUMI SOTTOUTENZE'!$F$14*'UNITA E CONSUMI SOTTOUTENZE'!$A$7,0)</f>
        <v>0</v>
      </c>
    </row>
    <row r="218" spans="1:8" ht="15" x14ac:dyDescent="0.25">
      <c r="A218" s="284">
        <v>6</v>
      </c>
      <c r="B218" s="90" t="str">
        <f>+'UNITA E CONSUMI SOTTOUTENZE'!B240</f>
        <v>G</v>
      </c>
      <c r="C218" s="144">
        <f>+'UNITA E CONSUMI SOTTOUTENZE'!E240</f>
        <v>0</v>
      </c>
      <c r="D218" s="294"/>
      <c r="E218" s="91">
        <f>+'RIPARTIZ SOTTO-UTENZA_dettagl'!AE215</f>
        <v>0</v>
      </c>
      <c r="H218" s="91">
        <f>+IF('UNITA E CONSUMI SOTTOUTENZE'!$C$7&gt;'UNITA E CONSUMI SOTTOUTENZE'!A240,('RIPARTIZ SOTTO-UTENZA_NOCONS'!$Z$5+'RIPARTIZ SOTTO-UTENZA_NOCONS'!$AC$5)/'UNITA E CONSUMI SOTTOUTENZE'!$F$14*'UNITA E CONSUMI SOTTOUTENZE'!$A$7,0)</f>
        <v>0</v>
      </c>
    </row>
    <row r="219" spans="1:8" ht="15" x14ac:dyDescent="0.25">
      <c r="A219" s="284">
        <v>7</v>
      </c>
      <c r="B219" s="90" t="str">
        <f>+'UNITA E CONSUMI SOTTOUTENZE'!B241</f>
        <v>H</v>
      </c>
      <c r="C219" s="144">
        <f>+'UNITA E CONSUMI SOTTOUTENZE'!E241</f>
        <v>0</v>
      </c>
      <c r="D219" s="294"/>
      <c r="E219" s="91">
        <f>+'RIPARTIZ SOTTO-UTENZA_dettagl'!AE216</f>
        <v>0</v>
      </c>
      <c r="H219" s="91">
        <f>+IF('UNITA E CONSUMI SOTTOUTENZE'!$C$7&gt;'UNITA E CONSUMI SOTTOUTENZE'!A241,('RIPARTIZ SOTTO-UTENZA_NOCONS'!$Z$5+'RIPARTIZ SOTTO-UTENZA_NOCONS'!$AC$5)/'UNITA E CONSUMI SOTTOUTENZE'!$F$14*'UNITA E CONSUMI SOTTOUTENZE'!$A$7,0)</f>
        <v>0</v>
      </c>
    </row>
    <row r="220" spans="1:8" ht="15" x14ac:dyDescent="0.25">
      <c r="A220" s="284">
        <v>8</v>
      </c>
      <c r="B220" s="90" t="str">
        <f>+'UNITA E CONSUMI SOTTOUTENZE'!B242</f>
        <v>I</v>
      </c>
      <c r="C220" s="144">
        <f>+'UNITA E CONSUMI SOTTOUTENZE'!E242</f>
        <v>0</v>
      </c>
      <c r="D220" s="294"/>
      <c r="E220" s="91">
        <f>+'RIPARTIZ SOTTO-UTENZA_dettagl'!AE217</f>
        <v>0</v>
      </c>
      <c r="H220" s="91">
        <f>+IF('UNITA E CONSUMI SOTTOUTENZE'!$C$7&gt;'UNITA E CONSUMI SOTTOUTENZE'!A242,('RIPARTIZ SOTTO-UTENZA_NOCONS'!$Z$5+'RIPARTIZ SOTTO-UTENZA_NOCONS'!$AC$5)/'UNITA E CONSUMI SOTTOUTENZE'!$F$14*'UNITA E CONSUMI SOTTOUTENZE'!$A$7,0)</f>
        <v>0</v>
      </c>
    </row>
    <row r="221" spans="1:8" ht="15" x14ac:dyDescent="0.25">
      <c r="A221" s="284">
        <v>9</v>
      </c>
      <c r="B221" s="90" t="str">
        <f>+'UNITA E CONSUMI SOTTOUTENZE'!B243</f>
        <v>L</v>
      </c>
      <c r="C221" s="144">
        <f>+'UNITA E CONSUMI SOTTOUTENZE'!E243</f>
        <v>0</v>
      </c>
      <c r="D221" s="294"/>
      <c r="E221" s="91">
        <f>+'RIPARTIZ SOTTO-UTENZA_dettagl'!AE218</f>
        <v>0</v>
      </c>
      <c r="H221" s="91">
        <f>+IF('UNITA E CONSUMI SOTTOUTENZE'!$C$7&gt;'UNITA E CONSUMI SOTTOUTENZE'!A243,('RIPARTIZ SOTTO-UTENZA_NOCONS'!$Z$5+'RIPARTIZ SOTTO-UTENZA_NOCONS'!$AC$5)/'UNITA E CONSUMI SOTTOUTENZE'!$F$14*'UNITA E CONSUMI SOTTOUTENZE'!$A$7,0)</f>
        <v>0</v>
      </c>
    </row>
    <row r="222" spans="1:8" ht="15" x14ac:dyDescent="0.25">
      <c r="A222" s="284">
        <v>10</v>
      </c>
      <c r="B222" s="90" t="str">
        <f>+'UNITA E CONSUMI SOTTOUTENZE'!B244</f>
        <v>M</v>
      </c>
      <c r="C222" s="144">
        <f>+'UNITA E CONSUMI SOTTOUTENZE'!E244</f>
        <v>0</v>
      </c>
      <c r="D222" s="294"/>
      <c r="E222" s="91">
        <f>+'RIPARTIZ SOTTO-UTENZA_dettagl'!AE219</f>
        <v>0</v>
      </c>
      <c r="H222" s="91">
        <f>+IF('UNITA E CONSUMI SOTTOUTENZE'!$C$7&gt;'UNITA E CONSUMI SOTTOUTENZE'!A244,('RIPARTIZ SOTTO-UTENZA_NOCONS'!$Z$5+'RIPARTIZ SOTTO-UTENZA_NOCONS'!$AC$5)/'UNITA E CONSUMI SOTTOUTENZE'!$F$14*'UNITA E CONSUMI SOTTOUTENZE'!$A$7,0)</f>
        <v>0</v>
      </c>
    </row>
    <row r="223" spans="1:8" ht="15" x14ac:dyDescent="0.25">
      <c r="A223" s="284">
        <v>11</v>
      </c>
      <c r="B223" s="90" t="str">
        <f>+'UNITA E CONSUMI SOTTOUTENZE'!B245</f>
        <v>N</v>
      </c>
      <c r="C223" s="144">
        <f>+'UNITA E CONSUMI SOTTOUTENZE'!E245</f>
        <v>0</v>
      </c>
      <c r="D223" s="294"/>
      <c r="E223" s="91">
        <f>+'RIPARTIZ SOTTO-UTENZA_dettagl'!AE220</f>
        <v>0</v>
      </c>
      <c r="H223" s="91">
        <f>+IF('UNITA E CONSUMI SOTTOUTENZE'!$C$7&gt;'UNITA E CONSUMI SOTTOUTENZE'!A245,('RIPARTIZ SOTTO-UTENZA_NOCONS'!$Z$5+'RIPARTIZ SOTTO-UTENZA_NOCONS'!$AC$5)/'UNITA E CONSUMI SOTTOUTENZE'!$F$14*'UNITA E CONSUMI SOTTOUTENZE'!$A$7,0)</f>
        <v>0</v>
      </c>
    </row>
    <row r="224" spans="1:8" ht="15" x14ac:dyDescent="0.25">
      <c r="A224" s="284">
        <v>12</v>
      </c>
      <c r="B224" s="90" t="str">
        <f>+'UNITA E CONSUMI SOTTOUTENZE'!B246</f>
        <v>O</v>
      </c>
      <c r="C224" s="144">
        <f>+'UNITA E CONSUMI SOTTOUTENZE'!E246</f>
        <v>0</v>
      </c>
      <c r="D224" s="294"/>
      <c r="E224" s="91">
        <f>+'RIPARTIZ SOTTO-UTENZA_dettagl'!AE221</f>
        <v>0</v>
      </c>
      <c r="H224" s="91">
        <f>+IF('UNITA E CONSUMI SOTTOUTENZE'!$C$7&gt;'UNITA E CONSUMI SOTTOUTENZE'!A246,('RIPARTIZ SOTTO-UTENZA_NOCONS'!$Z$5+'RIPARTIZ SOTTO-UTENZA_NOCONS'!$AC$5)/'UNITA E CONSUMI SOTTOUTENZE'!$F$14*'UNITA E CONSUMI SOTTOUTENZE'!$A$7,0)</f>
        <v>0</v>
      </c>
    </row>
    <row r="225" spans="1:8" ht="15" x14ac:dyDescent="0.25">
      <c r="A225" s="284">
        <v>13</v>
      </c>
      <c r="B225" s="90" t="str">
        <f>+'UNITA E CONSUMI SOTTOUTENZE'!B247</f>
        <v>P</v>
      </c>
      <c r="C225" s="144">
        <f>+'UNITA E CONSUMI SOTTOUTENZE'!E247</f>
        <v>0</v>
      </c>
      <c r="D225" s="294"/>
      <c r="E225" s="91">
        <f>+'RIPARTIZ SOTTO-UTENZA_dettagl'!AE222</f>
        <v>0</v>
      </c>
      <c r="H225" s="91">
        <f>+IF('UNITA E CONSUMI SOTTOUTENZE'!$C$7&gt;'UNITA E CONSUMI SOTTOUTENZE'!A247,('RIPARTIZ SOTTO-UTENZA_NOCONS'!$Z$5+'RIPARTIZ SOTTO-UTENZA_NOCONS'!$AC$5)/'UNITA E CONSUMI SOTTOUTENZE'!$F$14*'UNITA E CONSUMI SOTTOUTENZE'!$A$7,0)</f>
        <v>0</v>
      </c>
    </row>
    <row r="226" spans="1:8" ht="15" x14ac:dyDescent="0.25">
      <c r="A226" s="284">
        <v>14</v>
      </c>
      <c r="B226" s="90" t="str">
        <f>+'UNITA E CONSUMI SOTTOUTENZE'!B248</f>
        <v>Q</v>
      </c>
      <c r="C226" s="144">
        <f>+'UNITA E CONSUMI SOTTOUTENZE'!E248</f>
        <v>0</v>
      </c>
      <c r="D226" s="294"/>
      <c r="E226" s="91">
        <f>+'RIPARTIZ SOTTO-UTENZA_dettagl'!AE223</f>
        <v>0</v>
      </c>
      <c r="H226" s="91">
        <f>+IF('UNITA E CONSUMI SOTTOUTENZE'!$C$7&gt;'UNITA E CONSUMI SOTTOUTENZE'!A248,('RIPARTIZ SOTTO-UTENZA_NOCONS'!$Z$5+'RIPARTIZ SOTTO-UTENZA_NOCONS'!$AC$5)/'UNITA E CONSUMI SOTTOUTENZE'!$F$14*'UNITA E CONSUMI SOTTOUTENZE'!$A$7,0)</f>
        <v>0</v>
      </c>
    </row>
    <row r="227" spans="1:8" ht="15" x14ac:dyDescent="0.25">
      <c r="A227" s="284">
        <v>15</v>
      </c>
      <c r="B227" s="90" t="str">
        <f>+'UNITA E CONSUMI SOTTOUTENZE'!B249</f>
        <v>R</v>
      </c>
      <c r="C227" s="144">
        <f>+'UNITA E CONSUMI SOTTOUTENZE'!E249</f>
        <v>0</v>
      </c>
      <c r="D227" s="294"/>
      <c r="E227" s="91">
        <f>+'RIPARTIZ SOTTO-UTENZA_dettagl'!AE224</f>
        <v>0</v>
      </c>
      <c r="H227" s="91">
        <f>+IF('UNITA E CONSUMI SOTTOUTENZE'!$C$7&gt;'UNITA E CONSUMI SOTTOUTENZE'!A249,('RIPARTIZ SOTTO-UTENZA_NOCONS'!$Z$5+'RIPARTIZ SOTTO-UTENZA_NOCONS'!$AC$5)/'UNITA E CONSUMI SOTTOUTENZE'!$F$14*'UNITA E CONSUMI SOTTOUTENZE'!$A$7,0)</f>
        <v>0</v>
      </c>
    </row>
    <row r="228" spans="1:8" ht="15" x14ac:dyDescent="0.25">
      <c r="A228" s="284">
        <v>16</v>
      </c>
      <c r="B228" s="90" t="str">
        <f>+'UNITA E CONSUMI SOTTOUTENZE'!B250</f>
        <v>S</v>
      </c>
      <c r="C228" s="144">
        <f>+'UNITA E CONSUMI SOTTOUTENZE'!E250</f>
        <v>0</v>
      </c>
      <c r="D228" s="294"/>
      <c r="E228" s="91">
        <f>+'RIPARTIZ SOTTO-UTENZA_dettagl'!AE225</f>
        <v>0</v>
      </c>
      <c r="H228" s="91">
        <f>+IF('UNITA E CONSUMI SOTTOUTENZE'!$C$7&gt;'UNITA E CONSUMI SOTTOUTENZE'!A250,('RIPARTIZ SOTTO-UTENZA_NOCONS'!$Z$5+'RIPARTIZ SOTTO-UTENZA_NOCONS'!$AC$5)/'UNITA E CONSUMI SOTTOUTENZE'!$F$14*'UNITA E CONSUMI SOTTOUTENZE'!$A$7,0)</f>
        <v>0</v>
      </c>
    </row>
    <row r="229" spans="1:8" ht="15" x14ac:dyDescent="0.25">
      <c r="A229" s="284">
        <v>17</v>
      </c>
      <c r="B229" s="90" t="str">
        <f>+'UNITA E CONSUMI SOTTOUTENZE'!B251</f>
        <v>T</v>
      </c>
      <c r="C229" s="144">
        <f>+'UNITA E CONSUMI SOTTOUTENZE'!E251</f>
        <v>0</v>
      </c>
      <c r="D229" s="294"/>
      <c r="E229" s="91">
        <f>+'RIPARTIZ SOTTO-UTENZA_dettagl'!AE226</f>
        <v>0</v>
      </c>
      <c r="H229" s="91">
        <f>+IF('UNITA E CONSUMI SOTTOUTENZE'!$C$7&gt;'UNITA E CONSUMI SOTTOUTENZE'!A251,('RIPARTIZ SOTTO-UTENZA_NOCONS'!$Z$5+'RIPARTIZ SOTTO-UTENZA_NOCONS'!$AC$5)/'UNITA E CONSUMI SOTTOUTENZE'!$F$14*'UNITA E CONSUMI SOTTOUTENZE'!$A$7,0)</f>
        <v>0</v>
      </c>
    </row>
    <row r="230" spans="1:8" ht="15" x14ac:dyDescent="0.25">
      <c r="A230" s="284">
        <v>18</v>
      </c>
      <c r="B230" s="90" t="str">
        <f>+'UNITA E CONSUMI SOTTOUTENZE'!B252</f>
        <v>U</v>
      </c>
      <c r="C230" s="144">
        <f>+'UNITA E CONSUMI SOTTOUTENZE'!E252</f>
        <v>0</v>
      </c>
      <c r="D230" s="294"/>
      <c r="E230" s="91">
        <f>+'RIPARTIZ SOTTO-UTENZA_dettagl'!AE227</f>
        <v>0</v>
      </c>
      <c r="H230" s="91">
        <f>+IF('UNITA E CONSUMI SOTTOUTENZE'!$C$7&gt;'UNITA E CONSUMI SOTTOUTENZE'!A252,('RIPARTIZ SOTTO-UTENZA_NOCONS'!$Z$5+'RIPARTIZ SOTTO-UTENZA_NOCONS'!$AC$5)/'UNITA E CONSUMI SOTTOUTENZE'!$F$14*'UNITA E CONSUMI SOTTOUTENZE'!$A$7,0)</f>
        <v>0</v>
      </c>
    </row>
    <row r="231" spans="1:8" ht="15" x14ac:dyDescent="0.25">
      <c r="A231" s="284">
        <v>19</v>
      </c>
      <c r="B231" s="90" t="str">
        <f>+'UNITA E CONSUMI SOTTOUTENZE'!B253</f>
        <v>V</v>
      </c>
      <c r="C231" s="144">
        <f>+'UNITA E CONSUMI SOTTOUTENZE'!E253</f>
        <v>0</v>
      </c>
      <c r="D231" s="294"/>
      <c r="E231" s="91">
        <f>+'RIPARTIZ SOTTO-UTENZA_dettagl'!AE228</f>
        <v>0</v>
      </c>
      <c r="H231" s="91">
        <f>+IF('UNITA E CONSUMI SOTTOUTENZE'!$C$7&gt;'UNITA E CONSUMI SOTTOUTENZE'!A253,('RIPARTIZ SOTTO-UTENZA_NOCONS'!$Z$5+'RIPARTIZ SOTTO-UTENZA_NOCONS'!$AC$5)/'UNITA E CONSUMI SOTTOUTENZE'!$F$14*'UNITA E CONSUMI SOTTOUTENZE'!$A$7,0)</f>
        <v>0</v>
      </c>
    </row>
    <row r="232" spans="1:8" ht="15" x14ac:dyDescent="0.25">
      <c r="A232" s="284">
        <v>20</v>
      </c>
      <c r="B232" s="90" t="str">
        <f>+'UNITA E CONSUMI SOTTOUTENZE'!B254</f>
        <v>Z</v>
      </c>
      <c r="C232" s="144">
        <f>+'UNITA E CONSUMI SOTTOUTENZE'!E254</f>
        <v>0</v>
      </c>
      <c r="D232" s="294"/>
      <c r="E232" s="91">
        <f>+'RIPARTIZ SOTTO-UTENZA_dettagl'!AE229</f>
        <v>0</v>
      </c>
      <c r="H232" s="91">
        <f>+IF('UNITA E CONSUMI SOTTOUTENZE'!$C$7&gt;'UNITA E CONSUMI SOTTOUTENZE'!A254,('RIPARTIZ SOTTO-UTENZA_NOCONS'!$Z$5+'RIPARTIZ SOTTO-UTENZA_NOCONS'!$AC$5)/'UNITA E CONSUMI SOTTOUTENZE'!$F$14*'UNITA E CONSUMI SOTTOUTENZE'!$A$7,0)</f>
        <v>0</v>
      </c>
    </row>
    <row r="233" spans="1:8" ht="15" x14ac:dyDescent="0.25">
      <c r="A233" s="284">
        <v>21</v>
      </c>
      <c r="B233" s="90" t="str">
        <f>+'UNITA E CONSUMI SOTTOUTENZE'!B255</f>
        <v>J</v>
      </c>
      <c r="C233" s="144">
        <f>+'UNITA E CONSUMI SOTTOUTENZE'!E255</f>
        <v>0</v>
      </c>
      <c r="D233" s="294"/>
      <c r="E233" s="91">
        <f>+'RIPARTIZ SOTTO-UTENZA_dettagl'!AE230</f>
        <v>0</v>
      </c>
      <c r="H233" s="91">
        <f>+IF('UNITA E CONSUMI SOTTOUTENZE'!$C$7&gt;'UNITA E CONSUMI SOTTOUTENZE'!A255,('RIPARTIZ SOTTO-UTENZA_NOCONS'!$Z$5+'RIPARTIZ SOTTO-UTENZA_NOCONS'!$AC$5)/'UNITA E CONSUMI SOTTOUTENZE'!$F$14*'UNITA E CONSUMI SOTTOUTENZE'!$A$7,0)</f>
        <v>0</v>
      </c>
    </row>
    <row r="234" spans="1:8" ht="15" x14ac:dyDescent="0.25">
      <c r="A234" s="284">
        <v>22</v>
      </c>
      <c r="B234" s="90" t="str">
        <f>+'UNITA E CONSUMI SOTTOUTENZE'!B256</f>
        <v>K</v>
      </c>
      <c r="C234" s="144">
        <f>+'UNITA E CONSUMI SOTTOUTENZE'!E256</f>
        <v>0</v>
      </c>
      <c r="D234" s="294"/>
      <c r="E234" s="91">
        <f>+'RIPARTIZ SOTTO-UTENZA_dettagl'!AE231</f>
        <v>0</v>
      </c>
      <c r="H234" s="91">
        <f>+IF('UNITA E CONSUMI SOTTOUTENZE'!$C$7&gt;'UNITA E CONSUMI SOTTOUTENZE'!A256,('RIPARTIZ SOTTO-UTENZA_NOCONS'!$Z$5+'RIPARTIZ SOTTO-UTENZA_NOCONS'!$AC$5)/'UNITA E CONSUMI SOTTOUTENZE'!$F$14*'UNITA E CONSUMI SOTTOUTENZE'!$A$7,0)</f>
        <v>0</v>
      </c>
    </row>
    <row r="235" spans="1:8" ht="15" x14ac:dyDescent="0.25">
      <c r="A235" s="284">
        <v>23</v>
      </c>
      <c r="B235" s="90" t="str">
        <f>+'UNITA E CONSUMI SOTTOUTENZE'!B257</f>
        <v>Y</v>
      </c>
      <c r="C235" s="144">
        <f>+'UNITA E CONSUMI SOTTOUTENZE'!E257</f>
        <v>0</v>
      </c>
      <c r="D235" s="294"/>
      <c r="E235" s="91">
        <f>+'RIPARTIZ SOTTO-UTENZA_dettagl'!AE232</f>
        <v>0</v>
      </c>
      <c r="H235" s="91">
        <f>+IF('UNITA E CONSUMI SOTTOUTENZE'!$C$7&gt;'UNITA E CONSUMI SOTTOUTENZE'!A257,('RIPARTIZ SOTTO-UTENZA_NOCONS'!$Z$5+'RIPARTIZ SOTTO-UTENZA_NOCONS'!$AC$5)/'UNITA E CONSUMI SOTTOUTENZE'!$F$14*'UNITA E CONSUMI SOTTOUTENZE'!$A$7,0)</f>
        <v>0</v>
      </c>
    </row>
    <row r="236" spans="1:8" ht="15" x14ac:dyDescent="0.25">
      <c r="A236" s="284">
        <v>24</v>
      </c>
      <c r="B236" s="90" t="str">
        <f>+'UNITA E CONSUMI SOTTOUTENZE'!B258</f>
        <v>X</v>
      </c>
      <c r="C236" s="144">
        <f>+'UNITA E CONSUMI SOTTOUTENZE'!E258</f>
        <v>0</v>
      </c>
      <c r="D236" s="294"/>
      <c r="E236" s="91">
        <f>+'RIPARTIZ SOTTO-UTENZA_dettagl'!AE233</f>
        <v>0</v>
      </c>
      <c r="H236" s="91">
        <f>+IF('UNITA E CONSUMI SOTTOUTENZE'!$C$7&gt;'UNITA E CONSUMI SOTTOUTENZE'!A258,('RIPARTIZ SOTTO-UTENZA_NOCONS'!$Z$5+'RIPARTIZ SOTTO-UTENZA_NOCONS'!$AC$5)/'UNITA E CONSUMI SOTTOUTENZE'!$F$14*'UNITA E CONSUMI SOTTOUTENZE'!$A$7,0)</f>
        <v>0</v>
      </c>
    </row>
    <row r="237" spans="1:8" ht="15" x14ac:dyDescent="0.25">
      <c r="A237" s="284">
        <v>25</v>
      </c>
      <c r="B237" s="90" t="str">
        <f>+'UNITA E CONSUMI SOTTOUTENZE'!B259</f>
        <v>W</v>
      </c>
      <c r="C237" s="144">
        <f>+'UNITA E CONSUMI SOTTOUTENZE'!E259</f>
        <v>0</v>
      </c>
      <c r="D237" s="294"/>
      <c r="E237" s="91">
        <f>+'RIPARTIZ SOTTO-UTENZA_dettagl'!AE234</f>
        <v>0</v>
      </c>
      <c r="H237" s="91">
        <f>+IF('UNITA E CONSUMI SOTTOUTENZE'!$C$7&gt;'UNITA E CONSUMI SOTTOUTENZE'!A259,('RIPARTIZ SOTTO-UTENZA_NOCONS'!$Z$5+'RIPARTIZ SOTTO-UTENZA_NOCONS'!$AC$5)/'UNITA E CONSUMI SOTTOUTENZE'!$F$14*'UNITA E CONSUMI SOTTOUTENZE'!$A$7,0)</f>
        <v>0</v>
      </c>
    </row>
    <row r="238" spans="1:8" ht="15" x14ac:dyDescent="0.25">
      <c r="A238" s="284">
        <v>26</v>
      </c>
      <c r="B238" s="90" t="str">
        <f>+'UNITA E CONSUMI SOTTOUTENZE'!B260</f>
        <v>A_1</v>
      </c>
      <c r="C238" s="144">
        <f>+'UNITA E CONSUMI SOTTOUTENZE'!E260</f>
        <v>0</v>
      </c>
      <c r="D238" s="294"/>
      <c r="E238" s="91">
        <f>+'RIPARTIZ SOTTO-UTENZA_dettagl'!AE235</f>
        <v>0</v>
      </c>
      <c r="H238" s="91">
        <f>+IF('UNITA E CONSUMI SOTTOUTENZE'!$C$7&gt;'UNITA E CONSUMI SOTTOUTENZE'!A260,('RIPARTIZ SOTTO-UTENZA_NOCONS'!$Z$5+'RIPARTIZ SOTTO-UTENZA_NOCONS'!$AC$5)/'UNITA E CONSUMI SOTTOUTENZE'!$F$14*'UNITA E CONSUMI SOTTOUTENZE'!$A$7,0)</f>
        <v>0</v>
      </c>
    </row>
    <row r="239" spans="1:8" ht="15" x14ac:dyDescent="0.25">
      <c r="A239" s="284">
        <v>27</v>
      </c>
      <c r="B239" s="90" t="str">
        <f>+'UNITA E CONSUMI SOTTOUTENZE'!B261</f>
        <v>B_1</v>
      </c>
      <c r="C239" s="144">
        <f>+'UNITA E CONSUMI SOTTOUTENZE'!E261</f>
        <v>0</v>
      </c>
      <c r="D239" s="294"/>
      <c r="E239" s="91">
        <f>+'RIPARTIZ SOTTO-UTENZA_dettagl'!AE236</f>
        <v>0</v>
      </c>
      <c r="H239" s="91">
        <f>+IF('UNITA E CONSUMI SOTTOUTENZE'!$C$7&gt;'UNITA E CONSUMI SOTTOUTENZE'!A261,('RIPARTIZ SOTTO-UTENZA_NOCONS'!$Z$5+'RIPARTIZ SOTTO-UTENZA_NOCONS'!$AC$5)/'UNITA E CONSUMI SOTTOUTENZE'!$F$14*'UNITA E CONSUMI SOTTOUTENZE'!$A$7,0)</f>
        <v>0</v>
      </c>
    </row>
    <row r="240" spans="1:8" ht="15" x14ac:dyDescent="0.25">
      <c r="A240" s="284">
        <v>28</v>
      </c>
      <c r="B240" s="90" t="str">
        <f>+'UNITA E CONSUMI SOTTOUTENZE'!B262</f>
        <v>C_1</v>
      </c>
      <c r="C240" s="144">
        <f>+'UNITA E CONSUMI SOTTOUTENZE'!E262</f>
        <v>0</v>
      </c>
      <c r="D240" s="294"/>
      <c r="E240" s="91">
        <f>+'RIPARTIZ SOTTO-UTENZA_dettagl'!AE237</f>
        <v>0</v>
      </c>
      <c r="H240" s="91">
        <f>+IF('UNITA E CONSUMI SOTTOUTENZE'!$C$7&gt;'UNITA E CONSUMI SOTTOUTENZE'!A262,('RIPARTIZ SOTTO-UTENZA_NOCONS'!$Z$5+'RIPARTIZ SOTTO-UTENZA_NOCONS'!$AC$5)/'UNITA E CONSUMI SOTTOUTENZE'!$F$14*'UNITA E CONSUMI SOTTOUTENZE'!$A$7,0)</f>
        <v>0</v>
      </c>
    </row>
    <row r="241" spans="1:8" ht="15" x14ac:dyDescent="0.25">
      <c r="A241" s="284">
        <v>29</v>
      </c>
      <c r="B241" s="90" t="str">
        <f>+'UNITA E CONSUMI SOTTOUTENZE'!B263</f>
        <v>D_1</v>
      </c>
      <c r="C241" s="144">
        <f>+'UNITA E CONSUMI SOTTOUTENZE'!E263</f>
        <v>0</v>
      </c>
      <c r="D241" s="294"/>
      <c r="E241" s="91">
        <f>+'RIPARTIZ SOTTO-UTENZA_dettagl'!AE238</f>
        <v>0</v>
      </c>
      <c r="H241" s="91">
        <f>+IF('UNITA E CONSUMI SOTTOUTENZE'!$C$7&gt;'UNITA E CONSUMI SOTTOUTENZE'!A263,('RIPARTIZ SOTTO-UTENZA_NOCONS'!$Z$5+'RIPARTIZ SOTTO-UTENZA_NOCONS'!$AC$5)/'UNITA E CONSUMI SOTTOUTENZE'!$F$14*'UNITA E CONSUMI SOTTOUTENZE'!$A$7,0)</f>
        <v>0</v>
      </c>
    </row>
    <row r="242" spans="1:8" ht="15" x14ac:dyDescent="0.25">
      <c r="A242" s="284">
        <v>30</v>
      </c>
      <c r="B242" s="90" t="str">
        <f>+'UNITA E CONSUMI SOTTOUTENZE'!B264</f>
        <v>E_1</v>
      </c>
      <c r="C242" s="144">
        <f>+'UNITA E CONSUMI SOTTOUTENZE'!E264</f>
        <v>0</v>
      </c>
      <c r="D242" s="294"/>
      <c r="E242" s="91">
        <f>+'RIPARTIZ SOTTO-UTENZA_dettagl'!AE239</f>
        <v>0</v>
      </c>
      <c r="H242" s="91">
        <f>+IF('UNITA E CONSUMI SOTTOUTENZE'!$C$7&gt;'UNITA E CONSUMI SOTTOUTENZE'!A264,('RIPARTIZ SOTTO-UTENZA_NOCONS'!$Z$5+'RIPARTIZ SOTTO-UTENZA_NOCONS'!$AC$5)/'UNITA E CONSUMI SOTTOUTENZE'!$F$14*'UNITA E CONSUMI SOTTOUTENZE'!$A$7,0)</f>
        <v>0</v>
      </c>
    </row>
    <row r="243" spans="1:8" ht="15" x14ac:dyDescent="0.25">
      <c r="A243" s="284">
        <v>31</v>
      </c>
      <c r="B243" s="90" t="str">
        <f>+'UNITA E CONSUMI SOTTOUTENZE'!B265</f>
        <v>F_1</v>
      </c>
      <c r="C243" s="144">
        <f>+'UNITA E CONSUMI SOTTOUTENZE'!E265</f>
        <v>0</v>
      </c>
      <c r="D243" s="294"/>
      <c r="E243" s="91">
        <f>+'RIPARTIZ SOTTO-UTENZA_dettagl'!AE240</f>
        <v>0</v>
      </c>
      <c r="H243" s="91">
        <f>+IF('UNITA E CONSUMI SOTTOUTENZE'!$C$7&gt;'UNITA E CONSUMI SOTTOUTENZE'!A265,('RIPARTIZ SOTTO-UTENZA_NOCONS'!$Z$5+'RIPARTIZ SOTTO-UTENZA_NOCONS'!$AC$5)/'UNITA E CONSUMI SOTTOUTENZE'!$F$14*'UNITA E CONSUMI SOTTOUTENZE'!$A$7,0)</f>
        <v>0</v>
      </c>
    </row>
    <row r="244" spans="1:8" ht="15" x14ac:dyDescent="0.25">
      <c r="A244" s="284">
        <v>32</v>
      </c>
      <c r="B244" s="90" t="str">
        <f>+'UNITA E CONSUMI SOTTOUTENZE'!B266</f>
        <v>G_1</v>
      </c>
      <c r="C244" s="144">
        <f>+'UNITA E CONSUMI SOTTOUTENZE'!E266</f>
        <v>0</v>
      </c>
      <c r="D244" s="294"/>
      <c r="E244" s="91">
        <f>+'RIPARTIZ SOTTO-UTENZA_dettagl'!AE241</f>
        <v>0</v>
      </c>
      <c r="H244" s="91">
        <f>+IF('UNITA E CONSUMI SOTTOUTENZE'!$C$7&gt;'UNITA E CONSUMI SOTTOUTENZE'!A266,('RIPARTIZ SOTTO-UTENZA_NOCONS'!$Z$5+'RIPARTIZ SOTTO-UTENZA_NOCONS'!$AC$5)/'UNITA E CONSUMI SOTTOUTENZE'!$F$14*'UNITA E CONSUMI SOTTOUTENZE'!$A$7,0)</f>
        <v>0</v>
      </c>
    </row>
    <row r="245" spans="1:8" ht="15" x14ac:dyDescent="0.25">
      <c r="A245" s="284">
        <v>33</v>
      </c>
      <c r="B245" s="90" t="str">
        <f>+'UNITA E CONSUMI SOTTOUTENZE'!B267</f>
        <v>H_1</v>
      </c>
      <c r="C245" s="144">
        <f>+'UNITA E CONSUMI SOTTOUTENZE'!E267</f>
        <v>0</v>
      </c>
      <c r="D245" s="294"/>
      <c r="E245" s="91">
        <f>+'RIPARTIZ SOTTO-UTENZA_dettagl'!AE242</f>
        <v>0</v>
      </c>
      <c r="H245" s="91">
        <f>+IF('UNITA E CONSUMI SOTTOUTENZE'!$C$7&gt;'UNITA E CONSUMI SOTTOUTENZE'!A267,('RIPARTIZ SOTTO-UTENZA_NOCONS'!$Z$5+'RIPARTIZ SOTTO-UTENZA_NOCONS'!$AC$5)/'UNITA E CONSUMI SOTTOUTENZE'!$F$14*'UNITA E CONSUMI SOTTOUTENZE'!$A$7,0)</f>
        <v>0</v>
      </c>
    </row>
    <row r="246" spans="1:8" ht="15" x14ac:dyDescent="0.25">
      <c r="A246" s="284">
        <v>34</v>
      </c>
      <c r="B246" s="90" t="str">
        <f>+'UNITA E CONSUMI SOTTOUTENZE'!B268</f>
        <v>I_1</v>
      </c>
      <c r="C246" s="144">
        <f>+'UNITA E CONSUMI SOTTOUTENZE'!E268</f>
        <v>0</v>
      </c>
      <c r="D246" s="294"/>
      <c r="E246" s="91">
        <f>+'RIPARTIZ SOTTO-UTENZA_dettagl'!AE243</f>
        <v>0</v>
      </c>
      <c r="H246" s="91">
        <f>+IF('UNITA E CONSUMI SOTTOUTENZE'!$C$7&gt;'UNITA E CONSUMI SOTTOUTENZE'!A268,('RIPARTIZ SOTTO-UTENZA_NOCONS'!$Z$5+'RIPARTIZ SOTTO-UTENZA_NOCONS'!$AC$5)/'UNITA E CONSUMI SOTTOUTENZE'!$F$14*'UNITA E CONSUMI SOTTOUTENZE'!$A$7,0)</f>
        <v>0</v>
      </c>
    </row>
    <row r="247" spans="1:8" ht="15" x14ac:dyDescent="0.25">
      <c r="A247" s="284">
        <v>35</v>
      </c>
      <c r="B247" s="90" t="str">
        <f>+'UNITA E CONSUMI SOTTOUTENZE'!B269</f>
        <v>L_1</v>
      </c>
      <c r="C247" s="144">
        <f>+'UNITA E CONSUMI SOTTOUTENZE'!E269</f>
        <v>0</v>
      </c>
      <c r="D247" s="294"/>
      <c r="E247" s="91">
        <f>+'RIPARTIZ SOTTO-UTENZA_dettagl'!AE244</f>
        <v>0</v>
      </c>
      <c r="H247" s="91">
        <f>+IF('UNITA E CONSUMI SOTTOUTENZE'!$C$7&gt;'UNITA E CONSUMI SOTTOUTENZE'!A269,('RIPARTIZ SOTTO-UTENZA_NOCONS'!$Z$5+'RIPARTIZ SOTTO-UTENZA_NOCONS'!$AC$5)/'UNITA E CONSUMI SOTTOUTENZE'!$F$14*'UNITA E CONSUMI SOTTOUTENZE'!$A$7,0)</f>
        <v>0</v>
      </c>
    </row>
    <row r="248" spans="1:8" ht="15" x14ac:dyDescent="0.25">
      <c r="A248" s="284">
        <v>36</v>
      </c>
      <c r="B248" s="90" t="str">
        <f>+'UNITA E CONSUMI SOTTOUTENZE'!B270</f>
        <v>M_1</v>
      </c>
      <c r="C248" s="144">
        <f>+'UNITA E CONSUMI SOTTOUTENZE'!E270</f>
        <v>0</v>
      </c>
      <c r="D248" s="294"/>
      <c r="E248" s="91">
        <f>+'RIPARTIZ SOTTO-UTENZA_dettagl'!AE245</f>
        <v>0</v>
      </c>
      <c r="H248" s="91">
        <f>+IF('UNITA E CONSUMI SOTTOUTENZE'!$C$7&gt;'UNITA E CONSUMI SOTTOUTENZE'!A270,('RIPARTIZ SOTTO-UTENZA_NOCONS'!$Z$5+'RIPARTIZ SOTTO-UTENZA_NOCONS'!$AC$5)/'UNITA E CONSUMI SOTTOUTENZE'!$F$14*'UNITA E CONSUMI SOTTOUTENZE'!$A$7,0)</f>
        <v>0</v>
      </c>
    </row>
    <row r="249" spans="1:8" ht="15" x14ac:dyDescent="0.25">
      <c r="A249" s="284">
        <v>37</v>
      </c>
      <c r="B249" s="90" t="str">
        <f>+'UNITA E CONSUMI SOTTOUTENZE'!B271</f>
        <v>N_1</v>
      </c>
      <c r="C249" s="144">
        <f>+'UNITA E CONSUMI SOTTOUTENZE'!E271</f>
        <v>0</v>
      </c>
      <c r="D249" s="294"/>
      <c r="E249" s="91">
        <f>+'RIPARTIZ SOTTO-UTENZA_dettagl'!AE246</f>
        <v>0</v>
      </c>
      <c r="H249" s="91">
        <f>+IF('UNITA E CONSUMI SOTTOUTENZE'!$C$7&gt;'UNITA E CONSUMI SOTTOUTENZE'!A271,('RIPARTIZ SOTTO-UTENZA_NOCONS'!$Z$5+'RIPARTIZ SOTTO-UTENZA_NOCONS'!$AC$5)/'UNITA E CONSUMI SOTTOUTENZE'!$F$14*'UNITA E CONSUMI SOTTOUTENZE'!$A$7,0)</f>
        <v>0</v>
      </c>
    </row>
    <row r="250" spans="1:8" ht="15" x14ac:dyDescent="0.25">
      <c r="A250" s="284">
        <v>38</v>
      </c>
      <c r="B250" s="90" t="str">
        <f>+'UNITA E CONSUMI SOTTOUTENZE'!B272</f>
        <v>O_1</v>
      </c>
      <c r="C250" s="144">
        <f>+'UNITA E CONSUMI SOTTOUTENZE'!E272</f>
        <v>0</v>
      </c>
      <c r="D250" s="294"/>
      <c r="E250" s="91">
        <f>+'RIPARTIZ SOTTO-UTENZA_dettagl'!AE247</f>
        <v>0</v>
      </c>
      <c r="H250" s="91">
        <f>+IF('UNITA E CONSUMI SOTTOUTENZE'!$C$7&gt;'UNITA E CONSUMI SOTTOUTENZE'!A272,('RIPARTIZ SOTTO-UTENZA_NOCONS'!$Z$5+'RIPARTIZ SOTTO-UTENZA_NOCONS'!$AC$5)/'UNITA E CONSUMI SOTTOUTENZE'!$F$14*'UNITA E CONSUMI SOTTOUTENZE'!$A$7,0)</f>
        <v>0</v>
      </c>
    </row>
    <row r="251" spans="1:8" ht="15" x14ac:dyDescent="0.25">
      <c r="A251" s="284">
        <v>39</v>
      </c>
      <c r="B251" s="90" t="str">
        <f>+'UNITA E CONSUMI SOTTOUTENZE'!B273</f>
        <v>P_1</v>
      </c>
      <c r="C251" s="144">
        <f>+'UNITA E CONSUMI SOTTOUTENZE'!E273</f>
        <v>0</v>
      </c>
      <c r="D251" s="294"/>
      <c r="E251" s="91">
        <f>+'RIPARTIZ SOTTO-UTENZA_dettagl'!AE248</f>
        <v>0</v>
      </c>
      <c r="H251" s="91">
        <f>+IF('UNITA E CONSUMI SOTTOUTENZE'!$C$7&gt;'UNITA E CONSUMI SOTTOUTENZE'!A273,('RIPARTIZ SOTTO-UTENZA_NOCONS'!$Z$5+'RIPARTIZ SOTTO-UTENZA_NOCONS'!$AC$5)/'UNITA E CONSUMI SOTTOUTENZE'!$F$14*'UNITA E CONSUMI SOTTOUTENZE'!$A$7,0)</f>
        <v>0</v>
      </c>
    </row>
    <row r="252" spans="1:8" ht="15" x14ac:dyDescent="0.25">
      <c r="A252" s="284">
        <v>40</v>
      </c>
      <c r="B252" s="90" t="str">
        <f>+'UNITA E CONSUMI SOTTOUTENZE'!B274</f>
        <v>Q_1</v>
      </c>
      <c r="C252" s="144">
        <f>+'UNITA E CONSUMI SOTTOUTENZE'!E274</f>
        <v>0</v>
      </c>
      <c r="D252" s="294"/>
      <c r="E252" s="91">
        <f>+'RIPARTIZ SOTTO-UTENZA_dettagl'!AE249</f>
        <v>0</v>
      </c>
      <c r="H252" s="91">
        <f>+IF('UNITA E CONSUMI SOTTOUTENZE'!$C$7&gt;'UNITA E CONSUMI SOTTOUTENZE'!A274,('RIPARTIZ SOTTO-UTENZA_NOCONS'!$Z$5+'RIPARTIZ SOTTO-UTENZA_NOCONS'!$AC$5)/'UNITA E CONSUMI SOTTOUTENZE'!$F$14*'UNITA E CONSUMI SOTTOUTENZE'!$A$7,0)</f>
        <v>0</v>
      </c>
    </row>
    <row r="253" spans="1:8" ht="15" x14ac:dyDescent="0.25">
      <c r="A253" s="284">
        <v>41</v>
      </c>
      <c r="B253" s="90" t="str">
        <f>+'UNITA E CONSUMI SOTTOUTENZE'!B275</f>
        <v>R_1</v>
      </c>
      <c r="C253" s="144">
        <f>+'UNITA E CONSUMI SOTTOUTENZE'!E275</f>
        <v>0</v>
      </c>
      <c r="D253" s="294"/>
      <c r="E253" s="91">
        <f>+'RIPARTIZ SOTTO-UTENZA_dettagl'!AE250</f>
        <v>0</v>
      </c>
      <c r="H253" s="91">
        <f>+IF('UNITA E CONSUMI SOTTOUTENZE'!$C$7&gt;'UNITA E CONSUMI SOTTOUTENZE'!A275,('RIPARTIZ SOTTO-UTENZA_NOCONS'!$Z$5+'RIPARTIZ SOTTO-UTENZA_NOCONS'!$AC$5)/'UNITA E CONSUMI SOTTOUTENZE'!$F$14*'UNITA E CONSUMI SOTTOUTENZE'!$A$7,0)</f>
        <v>0</v>
      </c>
    </row>
    <row r="254" spans="1:8" ht="15" x14ac:dyDescent="0.25">
      <c r="A254" s="284">
        <v>42</v>
      </c>
      <c r="B254" s="90" t="str">
        <f>+'UNITA E CONSUMI SOTTOUTENZE'!B276</f>
        <v>S_1</v>
      </c>
      <c r="C254" s="144">
        <f>+'UNITA E CONSUMI SOTTOUTENZE'!E276</f>
        <v>0</v>
      </c>
      <c r="D254" s="294"/>
      <c r="E254" s="91">
        <f>+'RIPARTIZ SOTTO-UTENZA_dettagl'!AE251</f>
        <v>0</v>
      </c>
      <c r="H254" s="91">
        <f>+IF('UNITA E CONSUMI SOTTOUTENZE'!$C$7&gt;'UNITA E CONSUMI SOTTOUTENZE'!A276,('RIPARTIZ SOTTO-UTENZA_NOCONS'!$Z$5+'RIPARTIZ SOTTO-UTENZA_NOCONS'!$AC$5)/'UNITA E CONSUMI SOTTOUTENZE'!$F$14*'UNITA E CONSUMI SOTTOUTENZE'!$A$7,0)</f>
        <v>0</v>
      </c>
    </row>
    <row r="255" spans="1:8" ht="15" x14ac:dyDescent="0.25">
      <c r="A255" s="284">
        <v>43</v>
      </c>
      <c r="B255" s="90" t="str">
        <f>+'UNITA E CONSUMI SOTTOUTENZE'!B277</f>
        <v>T_1</v>
      </c>
      <c r="C255" s="144">
        <f>+'UNITA E CONSUMI SOTTOUTENZE'!E277</f>
        <v>0</v>
      </c>
      <c r="D255" s="294"/>
      <c r="E255" s="91">
        <f>+'RIPARTIZ SOTTO-UTENZA_dettagl'!AE252</f>
        <v>0</v>
      </c>
      <c r="H255" s="91">
        <f>+IF('UNITA E CONSUMI SOTTOUTENZE'!$C$7&gt;'UNITA E CONSUMI SOTTOUTENZE'!A277,('RIPARTIZ SOTTO-UTENZA_NOCONS'!$Z$5+'RIPARTIZ SOTTO-UTENZA_NOCONS'!$AC$5)/'UNITA E CONSUMI SOTTOUTENZE'!$F$14*'UNITA E CONSUMI SOTTOUTENZE'!$A$7,0)</f>
        <v>0</v>
      </c>
    </row>
    <row r="256" spans="1:8" ht="15" x14ac:dyDescent="0.25">
      <c r="A256" s="284">
        <v>44</v>
      </c>
      <c r="B256" s="90" t="str">
        <f>+'UNITA E CONSUMI SOTTOUTENZE'!B278</f>
        <v>U_1</v>
      </c>
      <c r="C256" s="144">
        <f>+'UNITA E CONSUMI SOTTOUTENZE'!E278</f>
        <v>0</v>
      </c>
      <c r="D256" s="294"/>
      <c r="E256" s="91">
        <f>+'RIPARTIZ SOTTO-UTENZA_dettagl'!AE253</f>
        <v>0</v>
      </c>
      <c r="H256" s="91">
        <f>+IF('UNITA E CONSUMI SOTTOUTENZE'!$C$7&gt;'UNITA E CONSUMI SOTTOUTENZE'!A278,('RIPARTIZ SOTTO-UTENZA_NOCONS'!$Z$5+'RIPARTIZ SOTTO-UTENZA_NOCONS'!$AC$5)/'UNITA E CONSUMI SOTTOUTENZE'!$F$14*'UNITA E CONSUMI SOTTOUTENZE'!$A$7,0)</f>
        <v>0</v>
      </c>
    </row>
    <row r="257" spans="1:8" ht="15" x14ac:dyDescent="0.25">
      <c r="A257" s="284">
        <v>45</v>
      </c>
      <c r="B257" s="90" t="str">
        <f>+'UNITA E CONSUMI SOTTOUTENZE'!B279</f>
        <v>V_1</v>
      </c>
      <c r="C257" s="144">
        <f>+'UNITA E CONSUMI SOTTOUTENZE'!E279</f>
        <v>0</v>
      </c>
      <c r="D257" s="294"/>
      <c r="E257" s="91">
        <f>+'RIPARTIZ SOTTO-UTENZA_dettagl'!AE254</f>
        <v>0</v>
      </c>
      <c r="H257" s="91">
        <f>+IF('UNITA E CONSUMI SOTTOUTENZE'!$C$7&gt;'UNITA E CONSUMI SOTTOUTENZE'!A279,('RIPARTIZ SOTTO-UTENZA_NOCONS'!$Z$5+'RIPARTIZ SOTTO-UTENZA_NOCONS'!$AC$5)/'UNITA E CONSUMI SOTTOUTENZE'!$F$14*'UNITA E CONSUMI SOTTOUTENZE'!$A$7,0)</f>
        <v>0</v>
      </c>
    </row>
    <row r="258" spans="1:8" ht="15" x14ac:dyDescent="0.25">
      <c r="A258" s="284">
        <v>46</v>
      </c>
      <c r="B258" s="90" t="str">
        <f>+'UNITA E CONSUMI SOTTOUTENZE'!B280</f>
        <v>Z_1</v>
      </c>
      <c r="C258" s="144">
        <f>+'UNITA E CONSUMI SOTTOUTENZE'!E280</f>
        <v>0</v>
      </c>
      <c r="D258" s="294"/>
      <c r="E258" s="91">
        <f>+'RIPARTIZ SOTTO-UTENZA_dettagl'!AE255</f>
        <v>0</v>
      </c>
      <c r="H258" s="91">
        <f>+IF('UNITA E CONSUMI SOTTOUTENZE'!$C$7&gt;'UNITA E CONSUMI SOTTOUTENZE'!A280,('RIPARTIZ SOTTO-UTENZA_NOCONS'!$Z$5+'RIPARTIZ SOTTO-UTENZA_NOCONS'!$AC$5)/'UNITA E CONSUMI SOTTOUTENZE'!$F$14*'UNITA E CONSUMI SOTTOUTENZE'!$A$7,0)</f>
        <v>0</v>
      </c>
    </row>
    <row r="259" spans="1:8" ht="15" x14ac:dyDescent="0.25">
      <c r="A259" s="284">
        <v>47</v>
      </c>
      <c r="B259" s="90" t="str">
        <f>+'UNITA E CONSUMI SOTTOUTENZE'!B281</f>
        <v>J_1</v>
      </c>
      <c r="C259" s="144">
        <f>+'UNITA E CONSUMI SOTTOUTENZE'!E281</f>
        <v>0</v>
      </c>
      <c r="D259" s="294"/>
      <c r="E259" s="91">
        <f>+'RIPARTIZ SOTTO-UTENZA_dettagl'!AE256</f>
        <v>0</v>
      </c>
      <c r="H259" s="91">
        <f>+IF('UNITA E CONSUMI SOTTOUTENZE'!$C$7&gt;'UNITA E CONSUMI SOTTOUTENZE'!A281,('RIPARTIZ SOTTO-UTENZA_NOCONS'!$Z$5+'RIPARTIZ SOTTO-UTENZA_NOCONS'!$AC$5)/'UNITA E CONSUMI SOTTOUTENZE'!$F$14*'UNITA E CONSUMI SOTTOUTENZE'!$A$7,0)</f>
        <v>0</v>
      </c>
    </row>
    <row r="260" spans="1:8" ht="15" x14ac:dyDescent="0.25">
      <c r="A260" s="284">
        <v>48</v>
      </c>
      <c r="B260" s="90" t="str">
        <f>+'UNITA E CONSUMI SOTTOUTENZE'!B282</f>
        <v>K_1</v>
      </c>
      <c r="C260" s="144">
        <f>+'UNITA E CONSUMI SOTTOUTENZE'!E282</f>
        <v>0</v>
      </c>
      <c r="D260" s="294"/>
      <c r="E260" s="91">
        <f>+'RIPARTIZ SOTTO-UTENZA_dettagl'!AE257</f>
        <v>0</v>
      </c>
      <c r="H260" s="91">
        <f>+IF('UNITA E CONSUMI SOTTOUTENZE'!$C$7&gt;'UNITA E CONSUMI SOTTOUTENZE'!A282,('RIPARTIZ SOTTO-UTENZA_NOCONS'!$Z$5+'RIPARTIZ SOTTO-UTENZA_NOCONS'!$AC$5)/'UNITA E CONSUMI SOTTOUTENZE'!$F$14*'UNITA E CONSUMI SOTTOUTENZE'!$A$7,0)</f>
        <v>0</v>
      </c>
    </row>
    <row r="261" spans="1:8" ht="15" x14ac:dyDescent="0.25">
      <c r="A261" s="284">
        <v>49</v>
      </c>
      <c r="B261" s="90" t="str">
        <f>+'UNITA E CONSUMI SOTTOUTENZE'!B283</f>
        <v>Y_1</v>
      </c>
      <c r="C261" s="144">
        <f>+'UNITA E CONSUMI SOTTOUTENZE'!E283</f>
        <v>0</v>
      </c>
      <c r="D261" s="294"/>
      <c r="E261" s="91">
        <f>+'RIPARTIZ SOTTO-UTENZA_dettagl'!AE258</f>
        <v>0</v>
      </c>
      <c r="H261" s="91">
        <f>+IF('UNITA E CONSUMI SOTTOUTENZE'!$C$7&gt;'UNITA E CONSUMI SOTTOUTENZE'!A283,('RIPARTIZ SOTTO-UTENZA_NOCONS'!$Z$5+'RIPARTIZ SOTTO-UTENZA_NOCONS'!$AC$5)/'UNITA E CONSUMI SOTTOUTENZE'!$F$14*'UNITA E CONSUMI SOTTOUTENZE'!$A$7,0)</f>
        <v>0</v>
      </c>
    </row>
    <row r="262" spans="1:8" ht="15" x14ac:dyDescent="0.25">
      <c r="A262" s="284">
        <v>50</v>
      </c>
      <c r="B262" s="90" t="str">
        <f>+'UNITA E CONSUMI SOTTOUTENZE'!B284</f>
        <v>X_1</v>
      </c>
      <c r="C262" s="144">
        <f>+'UNITA E CONSUMI SOTTOUTENZE'!E284</f>
        <v>0</v>
      </c>
      <c r="D262" s="294"/>
      <c r="E262" s="91">
        <f>+'RIPARTIZ SOTTO-UTENZA_dettagl'!AE259</f>
        <v>0</v>
      </c>
      <c r="H262" s="91">
        <f>+IF('UNITA E CONSUMI SOTTOUTENZE'!$C$7&gt;'UNITA E CONSUMI SOTTOUTENZE'!A284,('RIPARTIZ SOTTO-UTENZA_NOCONS'!$Z$5+'RIPARTIZ SOTTO-UTENZA_NOCONS'!$AC$5)/'UNITA E CONSUMI SOTTOUTENZE'!$F$14*'UNITA E CONSUMI SOTTOUTENZE'!$A$7,0)</f>
        <v>0</v>
      </c>
    </row>
    <row r="263" spans="1:8" ht="15" x14ac:dyDescent="0.25">
      <c r="A263" s="284">
        <v>51</v>
      </c>
      <c r="B263" s="90" t="str">
        <f>+'UNITA E CONSUMI SOTTOUTENZE'!B285</f>
        <v>W_1</v>
      </c>
      <c r="C263" s="144">
        <f>+'UNITA E CONSUMI SOTTOUTENZE'!E285</f>
        <v>0</v>
      </c>
      <c r="D263" s="294"/>
      <c r="E263" s="91">
        <f>+'RIPARTIZ SOTTO-UTENZA_dettagl'!AE260</f>
        <v>0</v>
      </c>
      <c r="H263" s="91">
        <f>+IF('UNITA E CONSUMI SOTTOUTENZE'!$C$7&gt;'UNITA E CONSUMI SOTTOUTENZE'!A285,('RIPARTIZ SOTTO-UTENZA_NOCONS'!$Z$5+'RIPARTIZ SOTTO-UTENZA_NOCONS'!$AC$5)/'UNITA E CONSUMI SOTTOUTENZE'!$F$14*'UNITA E CONSUMI SOTTOUTENZE'!$A$7,0)</f>
        <v>0</v>
      </c>
    </row>
    <row r="264" spans="1:8" ht="15" x14ac:dyDescent="0.25">
      <c r="A264" s="284">
        <v>52</v>
      </c>
      <c r="B264" s="90" t="str">
        <f>+'UNITA E CONSUMI SOTTOUTENZE'!B286</f>
        <v>A_2</v>
      </c>
      <c r="C264" s="144">
        <f>+'UNITA E CONSUMI SOTTOUTENZE'!E286</f>
        <v>0</v>
      </c>
      <c r="D264" s="294"/>
      <c r="E264" s="91">
        <f>+'RIPARTIZ SOTTO-UTENZA_dettagl'!AE261</f>
        <v>0</v>
      </c>
      <c r="H264" s="91">
        <f>+IF('UNITA E CONSUMI SOTTOUTENZE'!$C$7&gt;'UNITA E CONSUMI SOTTOUTENZE'!A286,('RIPARTIZ SOTTO-UTENZA_NOCONS'!$Z$5+'RIPARTIZ SOTTO-UTENZA_NOCONS'!$AC$5)/'UNITA E CONSUMI SOTTOUTENZE'!$F$14*'UNITA E CONSUMI SOTTOUTENZE'!$A$7,0)</f>
        <v>0</v>
      </c>
    </row>
    <row r="265" spans="1:8" ht="15" x14ac:dyDescent="0.25">
      <c r="A265" s="284">
        <v>53</v>
      </c>
      <c r="B265" s="90" t="str">
        <f>+'UNITA E CONSUMI SOTTOUTENZE'!B287</f>
        <v>B_2</v>
      </c>
      <c r="C265" s="144">
        <f>+'UNITA E CONSUMI SOTTOUTENZE'!E287</f>
        <v>0</v>
      </c>
      <c r="D265" s="294"/>
      <c r="E265" s="91">
        <f>+'RIPARTIZ SOTTO-UTENZA_dettagl'!AE262</f>
        <v>0</v>
      </c>
      <c r="H265" s="91">
        <f>+IF('UNITA E CONSUMI SOTTOUTENZE'!$C$7&gt;'UNITA E CONSUMI SOTTOUTENZE'!A287,('RIPARTIZ SOTTO-UTENZA_NOCONS'!$Z$5+'RIPARTIZ SOTTO-UTENZA_NOCONS'!$AC$5)/'UNITA E CONSUMI SOTTOUTENZE'!$F$14*'UNITA E CONSUMI SOTTOUTENZE'!$A$7,0)</f>
        <v>0</v>
      </c>
    </row>
    <row r="266" spans="1:8" ht="15" x14ac:dyDescent="0.25">
      <c r="A266" s="284">
        <v>54</v>
      </c>
      <c r="B266" s="90" t="str">
        <f>+'UNITA E CONSUMI SOTTOUTENZE'!B288</f>
        <v>C_2</v>
      </c>
      <c r="C266" s="144">
        <f>+'UNITA E CONSUMI SOTTOUTENZE'!E288</f>
        <v>0</v>
      </c>
      <c r="D266" s="294"/>
      <c r="E266" s="91">
        <f>+'RIPARTIZ SOTTO-UTENZA_dettagl'!AE263</f>
        <v>0</v>
      </c>
      <c r="H266" s="91">
        <f>+IF('UNITA E CONSUMI SOTTOUTENZE'!$C$7&gt;'UNITA E CONSUMI SOTTOUTENZE'!A288,('RIPARTIZ SOTTO-UTENZA_NOCONS'!$Z$5+'RIPARTIZ SOTTO-UTENZA_NOCONS'!$AC$5)/'UNITA E CONSUMI SOTTOUTENZE'!$F$14*'UNITA E CONSUMI SOTTOUTENZE'!$A$7,0)</f>
        <v>0</v>
      </c>
    </row>
    <row r="267" spans="1:8" ht="15" x14ac:dyDescent="0.25">
      <c r="A267" s="284">
        <v>55</v>
      </c>
      <c r="B267" s="90" t="str">
        <f>+'UNITA E CONSUMI SOTTOUTENZE'!B289</f>
        <v>D_2</v>
      </c>
      <c r="C267" s="144">
        <f>+'UNITA E CONSUMI SOTTOUTENZE'!E289</f>
        <v>0</v>
      </c>
      <c r="D267" s="294"/>
      <c r="E267" s="91">
        <f>+'RIPARTIZ SOTTO-UTENZA_dettagl'!AE264</f>
        <v>0</v>
      </c>
      <c r="H267" s="91">
        <f>+IF('UNITA E CONSUMI SOTTOUTENZE'!$C$7&gt;'UNITA E CONSUMI SOTTOUTENZE'!A289,('RIPARTIZ SOTTO-UTENZA_NOCONS'!$Z$5+'RIPARTIZ SOTTO-UTENZA_NOCONS'!$AC$5)/'UNITA E CONSUMI SOTTOUTENZE'!$F$14*'UNITA E CONSUMI SOTTOUTENZE'!$A$7,0)</f>
        <v>0</v>
      </c>
    </row>
    <row r="268" spans="1:8" ht="15" x14ac:dyDescent="0.25">
      <c r="A268" s="284">
        <v>56</v>
      </c>
      <c r="B268" s="90" t="str">
        <f>+'UNITA E CONSUMI SOTTOUTENZE'!B290</f>
        <v>E_2</v>
      </c>
      <c r="C268" s="144">
        <f>+'UNITA E CONSUMI SOTTOUTENZE'!E290</f>
        <v>0</v>
      </c>
      <c r="D268" s="294"/>
      <c r="E268" s="91">
        <f>+'RIPARTIZ SOTTO-UTENZA_dettagl'!AE265</f>
        <v>0</v>
      </c>
      <c r="H268" s="91">
        <f>+IF('UNITA E CONSUMI SOTTOUTENZE'!$C$7&gt;'UNITA E CONSUMI SOTTOUTENZE'!A290,('RIPARTIZ SOTTO-UTENZA_NOCONS'!$Z$5+'RIPARTIZ SOTTO-UTENZA_NOCONS'!$AC$5)/'UNITA E CONSUMI SOTTOUTENZE'!$F$14*'UNITA E CONSUMI SOTTOUTENZE'!$A$7,0)</f>
        <v>0</v>
      </c>
    </row>
    <row r="269" spans="1:8" ht="15" x14ac:dyDescent="0.25">
      <c r="A269" s="284">
        <v>57</v>
      </c>
      <c r="B269" s="90" t="str">
        <f>+'UNITA E CONSUMI SOTTOUTENZE'!B291</f>
        <v>F_2</v>
      </c>
      <c r="C269" s="144">
        <f>+'UNITA E CONSUMI SOTTOUTENZE'!E291</f>
        <v>0</v>
      </c>
      <c r="D269" s="294"/>
      <c r="E269" s="91">
        <f>+'RIPARTIZ SOTTO-UTENZA_dettagl'!AE266</f>
        <v>0</v>
      </c>
      <c r="H269" s="91">
        <f>+IF('UNITA E CONSUMI SOTTOUTENZE'!$C$7&gt;'UNITA E CONSUMI SOTTOUTENZE'!A291,('RIPARTIZ SOTTO-UTENZA_NOCONS'!$Z$5+'RIPARTIZ SOTTO-UTENZA_NOCONS'!$AC$5)/'UNITA E CONSUMI SOTTOUTENZE'!$F$14*'UNITA E CONSUMI SOTTOUTENZE'!$A$7,0)</f>
        <v>0</v>
      </c>
    </row>
    <row r="270" spans="1:8" ht="15" x14ac:dyDescent="0.25">
      <c r="A270" s="284">
        <v>58</v>
      </c>
      <c r="B270" s="90" t="str">
        <f>+'UNITA E CONSUMI SOTTOUTENZE'!B292</f>
        <v>G_2</v>
      </c>
      <c r="C270" s="144">
        <f>+'UNITA E CONSUMI SOTTOUTENZE'!E292</f>
        <v>0</v>
      </c>
      <c r="D270" s="294"/>
      <c r="E270" s="91">
        <f>+'RIPARTIZ SOTTO-UTENZA_dettagl'!AE267</f>
        <v>0</v>
      </c>
      <c r="H270" s="91">
        <f>+IF('UNITA E CONSUMI SOTTOUTENZE'!$C$7&gt;'UNITA E CONSUMI SOTTOUTENZE'!A292,('RIPARTIZ SOTTO-UTENZA_NOCONS'!$Z$5+'RIPARTIZ SOTTO-UTENZA_NOCONS'!$AC$5)/'UNITA E CONSUMI SOTTOUTENZE'!$F$14*'UNITA E CONSUMI SOTTOUTENZE'!$A$7,0)</f>
        <v>0</v>
      </c>
    </row>
    <row r="271" spans="1:8" ht="15" x14ac:dyDescent="0.25">
      <c r="A271" s="284">
        <v>59</v>
      </c>
      <c r="B271" s="90" t="str">
        <f>+'UNITA E CONSUMI SOTTOUTENZE'!B293</f>
        <v>H_2</v>
      </c>
      <c r="C271" s="144">
        <f>+'UNITA E CONSUMI SOTTOUTENZE'!E293</f>
        <v>0</v>
      </c>
      <c r="D271" s="294"/>
      <c r="E271" s="91">
        <f>+'RIPARTIZ SOTTO-UTENZA_dettagl'!AE268</f>
        <v>0</v>
      </c>
      <c r="H271" s="91">
        <f>+IF('UNITA E CONSUMI SOTTOUTENZE'!$C$7&gt;'UNITA E CONSUMI SOTTOUTENZE'!A293,('RIPARTIZ SOTTO-UTENZA_NOCONS'!$Z$5+'RIPARTIZ SOTTO-UTENZA_NOCONS'!$AC$5)/'UNITA E CONSUMI SOTTOUTENZE'!$F$14*'UNITA E CONSUMI SOTTOUTENZE'!$A$7,0)</f>
        <v>0</v>
      </c>
    </row>
    <row r="272" spans="1:8" ht="15" x14ac:dyDescent="0.25">
      <c r="A272" s="284">
        <v>60</v>
      </c>
      <c r="B272" s="90" t="str">
        <f>+'UNITA E CONSUMI SOTTOUTENZE'!B294</f>
        <v>I_2</v>
      </c>
      <c r="C272" s="144">
        <f>+'UNITA E CONSUMI SOTTOUTENZE'!E294</f>
        <v>0</v>
      </c>
      <c r="D272" s="294"/>
      <c r="E272" s="91">
        <f>+'RIPARTIZ SOTTO-UTENZA_dettagl'!AE269</f>
        <v>0</v>
      </c>
      <c r="H272" s="91">
        <f>+IF('UNITA E CONSUMI SOTTOUTENZE'!$C$7&gt;'UNITA E CONSUMI SOTTOUTENZE'!A294,('RIPARTIZ SOTTO-UTENZA_NOCONS'!$Z$5+'RIPARTIZ SOTTO-UTENZA_NOCONS'!$AC$5)/'UNITA E CONSUMI SOTTOUTENZE'!$F$14*'UNITA E CONSUMI SOTTOUTENZE'!$A$7,0)</f>
        <v>0</v>
      </c>
    </row>
    <row r="273" spans="1:8" ht="15" x14ac:dyDescent="0.25">
      <c r="A273" s="284">
        <v>61</v>
      </c>
      <c r="B273" s="90" t="str">
        <f>+'UNITA E CONSUMI SOTTOUTENZE'!B295</f>
        <v>L_2</v>
      </c>
      <c r="C273" s="144">
        <f>+'UNITA E CONSUMI SOTTOUTENZE'!E295</f>
        <v>0</v>
      </c>
      <c r="D273" s="294"/>
      <c r="E273" s="91">
        <f>+'RIPARTIZ SOTTO-UTENZA_dettagl'!AE270</f>
        <v>0</v>
      </c>
      <c r="H273" s="91">
        <f>+IF('UNITA E CONSUMI SOTTOUTENZE'!$C$7&gt;'UNITA E CONSUMI SOTTOUTENZE'!A295,('RIPARTIZ SOTTO-UTENZA_NOCONS'!$Z$5+'RIPARTIZ SOTTO-UTENZA_NOCONS'!$AC$5)/'UNITA E CONSUMI SOTTOUTENZE'!$F$14*'UNITA E CONSUMI SOTTOUTENZE'!$A$7,0)</f>
        <v>0</v>
      </c>
    </row>
    <row r="274" spans="1:8" ht="15" x14ac:dyDescent="0.25">
      <c r="A274" s="284">
        <v>62</v>
      </c>
      <c r="B274" s="90" t="str">
        <f>+'UNITA E CONSUMI SOTTOUTENZE'!B296</f>
        <v>M_2</v>
      </c>
      <c r="C274" s="144">
        <f>+'UNITA E CONSUMI SOTTOUTENZE'!E296</f>
        <v>0</v>
      </c>
      <c r="D274" s="294"/>
      <c r="E274" s="91">
        <f>+'RIPARTIZ SOTTO-UTENZA_dettagl'!AE271</f>
        <v>0</v>
      </c>
      <c r="H274" s="91">
        <f>+IF('UNITA E CONSUMI SOTTOUTENZE'!$C$7&gt;'UNITA E CONSUMI SOTTOUTENZE'!A296,('RIPARTIZ SOTTO-UTENZA_NOCONS'!$Z$5+'RIPARTIZ SOTTO-UTENZA_NOCONS'!$AC$5)/'UNITA E CONSUMI SOTTOUTENZE'!$F$14*'UNITA E CONSUMI SOTTOUTENZE'!$A$7,0)</f>
        <v>0</v>
      </c>
    </row>
    <row r="275" spans="1:8" ht="15" x14ac:dyDescent="0.25">
      <c r="A275" s="284">
        <v>63</v>
      </c>
      <c r="B275" s="90" t="str">
        <f>+'UNITA E CONSUMI SOTTOUTENZE'!B297</f>
        <v>N_2</v>
      </c>
      <c r="C275" s="144">
        <f>+'UNITA E CONSUMI SOTTOUTENZE'!E297</f>
        <v>0</v>
      </c>
      <c r="D275" s="294"/>
      <c r="E275" s="91">
        <f>+'RIPARTIZ SOTTO-UTENZA_dettagl'!AE272</f>
        <v>0</v>
      </c>
      <c r="H275" s="91">
        <f>+IF('UNITA E CONSUMI SOTTOUTENZE'!$C$7&gt;'UNITA E CONSUMI SOTTOUTENZE'!A297,('RIPARTIZ SOTTO-UTENZA_NOCONS'!$Z$5+'RIPARTIZ SOTTO-UTENZA_NOCONS'!$AC$5)/'UNITA E CONSUMI SOTTOUTENZE'!$F$14*'UNITA E CONSUMI SOTTOUTENZE'!$A$7,0)</f>
        <v>0</v>
      </c>
    </row>
    <row r="276" spans="1:8" ht="15" x14ac:dyDescent="0.25">
      <c r="A276" s="284">
        <v>64</v>
      </c>
      <c r="B276" s="90" t="str">
        <f>+'UNITA E CONSUMI SOTTOUTENZE'!B298</f>
        <v>O_2</v>
      </c>
      <c r="C276" s="144">
        <f>+'UNITA E CONSUMI SOTTOUTENZE'!E298</f>
        <v>0</v>
      </c>
      <c r="D276" s="294"/>
      <c r="E276" s="91">
        <f>+'RIPARTIZ SOTTO-UTENZA_dettagl'!AE273</f>
        <v>0</v>
      </c>
      <c r="H276" s="91">
        <f>+IF('UNITA E CONSUMI SOTTOUTENZE'!$C$7&gt;'UNITA E CONSUMI SOTTOUTENZE'!A298,('RIPARTIZ SOTTO-UTENZA_NOCONS'!$Z$5+'RIPARTIZ SOTTO-UTENZA_NOCONS'!$AC$5)/'UNITA E CONSUMI SOTTOUTENZE'!$F$14*'UNITA E CONSUMI SOTTOUTENZE'!$A$7,0)</f>
        <v>0</v>
      </c>
    </row>
    <row r="277" spans="1:8" ht="15" x14ac:dyDescent="0.25">
      <c r="A277" s="284">
        <v>65</v>
      </c>
      <c r="B277" s="90" t="str">
        <f>+'UNITA E CONSUMI SOTTOUTENZE'!B299</f>
        <v>P_2</v>
      </c>
      <c r="C277" s="144">
        <f>+'UNITA E CONSUMI SOTTOUTENZE'!E299</f>
        <v>0</v>
      </c>
      <c r="D277" s="294"/>
      <c r="E277" s="91">
        <f>+'RIPARTIZ SOTTO-UTENZA_dettagl'!AE274</f>
        <v>0</v>
      </c>
      <c r="H277" s="91">
        <f>+IF('UNITA E CONSUMI SOTTOUTENZE'!$C$7&gt;'UNITA E CONSUMI SOTTOUTENZE'!A299,('RIPARTIZ SOTTO-UTENZA_NOCONS'!$Z$5+'RIPARTIZ SOTTO-UTENZA_NOCONS'!$AC$5)/'UNITA E CONSUMI SOTTOUTENZE'!$F$14*'UNITA E CONSUMI SOTTOUTENZE'!$A$7,0)</f>
        <v>0</v>
      </c>
    </row>
    <row r="278" spans="1:8" ht="15" x14ac:dyDescent="0.25">
      <c r="A278" s="284">
        <v>66</v>
      </c>
      <c r="B278" s="90" t="str">
        <f>+'UNITA E CONSUMI SOTTOUTENZE'!B300</f>
        <v>Q_2</v>
      </c>
      <c r="C278" s="144">
        <f>+'UNITA E CONSUMI SOTTOUTENZE'!E300</f>
        <v>0</v>
      </c>
      <c r="D278" s="294"/>
      <c r="E278" s="91">
        <f>+'RIPARTIZ SOTTO-UTENZA_dettagl'!AE275</f>
        <v>0</v>
      </c>
      <c r="H278" s="91">
        <f>+IF('UNITA E CONSUMI SOTTOUTENZE'!$C$7&gt;'UNITA E CONSUMI SOTTOUTENZE'!A300,('RIPARTIZ SOTTO-UTENZA_NOCONS'!$Z$5+'RIPARTIZ SOTTO-UTENZA_NOCONS'!$AC$5)/'UNITA E CONSUMI SOTTOUTENZE'!$F$14*'UNITA E CONSUMI SOTTOUTENZE'!$A$7,0)</f>
        <v>0</v>
      </c>
    </row>
    <row r="279" spans="1:8" ht="15" x14ac:dyDescent="0.25">
      <c r="A279" s="284">
        <v>67</v>
      </c>
      <c r="B279" s="90" t="str">
        <f>+'UNITA E CONSUMI SOTTOUTENZE'!B301</f>
        <v>R_2</v>
      </c>
      <c r="C279" s="144">
        <f>+'UNITA E CONSUMI SOTTOUTENZE'!E301</f>
        <v>0</v>
      </c>
      <c r="D279" s="294"/>
      <c r="E279" s="91">
        <f>+'RIPARTIZ SOTTO-UTENZA_dettagl'!AE276</f>
        <v>0</v>
      </c>
      <c r="H279" s="91">
        <f>+IF('UNITA E CONSUMI SOTTOUTENZE'!$C$7&gt;'UNITA E CONSUMI SOTTOUTENZE'!A301,('RIPARTIZ SOTTO-UTENZA_NOCONS'!$Z$5+'RIPARTIZ SOTTO-UTENZA_NOCONS'!$AC$5)/'UNITA E CONSUMI SOTTOUTENZE'!$F$14*'UNITA E CONSUMI SOTTOUTENZE'!$A$7,0)</f>
        <v>0</v>
      </c>
    </row>
    <row r="280" spans="1:8" ht="15" x14ac:dyDescent="0.25">
      <c r="A280" s="284">
        <v>68</v>
      </c>
      <c r="B280" s="90" t="str">
        <f>+'UNITA E CONSUMI SOTTOUTENZE'!B302</f>
        <v>S_2</v>
      </c>
      <c r="C280" s="144">
        <f>+'UNITA E CONSUMI SOTTOUTENZE'!E302</f>
        <v>0</v>
      </c>
      <c r="D280" s="294"/>
      <c r="E280" s="91">
        <f>+'RIPARTIZ SOTTO-UTENZA_dettagl'!AE277</f>
        <v>0</v>
      </c>
      <c r="H280" s="91">
        <f>+IF('UNITA E CONSUMI SOTTOUTENZE'!$C$7&gt;'UNITA E CONSUMI SOTTOUTENZE'!A302,('RIPARTIZ SOTTO-UTENZA_NOCONS'!$Z$5+'RIPARTIZ SOTTO-UTENZA_NOCONS'!$AC$5)/'UNITA E CONSUMI SOTTOUTENZE'!$F$14*'UNITA E CONSUMI SOTTOUTENZE'!$A$7,0)</f>
        <v>0</v>
      </c>
    </row>
    <row r="281" spans="1:8" ht="15" x14ac:dyDescent="0.25">
      <c r="A281" s="284">
        <v>69</v>
      </c>
      <c r="B281" s="90" t="str">
        <f>+'UNITA E CONSUMI SOTTOUTENZE'!B303</f>
        <v>T_2</v>
      </c>
      <c r="C281" s="144">
        <f>+'UNITA E CONSUMI SOTTOUTENZE'!E303</f>
        <v>0</v>
      </c>
      <c r="D281" s="294"/>
      <c r="E281" s="91">
        <f>+'RIPARTIZ SOTTO-UTENZA_dettagl'!AE278</f>
        <v>0</v>
      </c>
      <c r="H281" s="91">
        <f>+IF('UNITA E CONSUMI SOTTOUTENZE'!$C$7&gt;'UNITA E CONSUMI SOTTOUTENZE'!A303,('RIPARTIZ SOTTO-UTENZA_NOCONS'!$Z$5+'RIPARTIZ SOTTO-UTENZA_NOCONS'!$AC$5)/'UNITA E CONSUMI SOTTOUTENZE'!$F$14*'UNITA E CONSUMI SOTTOUTENZE'!$A$7,0)</f>
        <v>0</v>
      </c>
    </row>
    <row r="282" spans="1:8" ht="15" x14ac:dyDescent="0.25">
      <c r="A282" s="284">
        <v>70</v>
      </c>
      <c r="B282" s="90" t="str">
        <f>+'UNITA E CONSUMI SOTTOUTENZE'!B304</f>
        <v>U_2</v>
      </c>
      <c r="C282" s="144">
        <f>+'UNITA E CONSUMI SOTTOUTENZE'!E304</f>
        <v>0</v>
      </c>
      <c r="D282" s="294"/>
      <c r="E282" s="91">
        <f>+'RIPARTIZ SOTTO-UTENZA_dettagl'!AE279</f>
        <v>0</v>
      </c>
      <c r="H282" s="91">
        <f>+IF('UNITA E CONSUMI SOTTOUTENZE'!$C$7&gt;'UNITA E CONSUMI SOTTOUTENZE'!A304,('RIPARTIZ SOTTO-UTENZA_NOCONS'!$Z$5+'RIPARTIZ SOTTO-UTENZA_NOCONS'!$AC$5)/'UNITA E CONSUMI SOTTOUTENZE'!$F$14*'UNITA E CONSUMI SOTTOUTENZE'!$A$7,0)</f>
        <v>0</v>
      </c>
    </row>
    <row r="283" spans="1:8" ht="15" x14ac:dyDescent="0.25">
      <c r="A283" s="284">
        <v>71</v>
      </c>
      <c r="B283" s="90" t="str">
        <f>+'UNITA E CONSUMI SOTTOUTENZE'!B305</f>
        <v>V_2</v>
      </c>
      <c r="C283" s="144">
        <f>+'UNITA E CONSUMI SOTTOUTENZE'!E305</f>
        <v>0</v>
      </c>
      <c r="D283" s="294"/>
      <c r="E283" s="91">
        <f>+'RIPARTIZ SOTTO-UTENZA_dettagl'!AE280</f>
        <v>0</v>
      </c>
      <c r="H283" s="91">
        <f>+IF('UNITA E CONSUMI SOTTOUTENZE'!$C$7&gt;'UNITA E CONSUMI SOTTOUTENZE'!A305,('RIPARTIZ SOTTO-UTENZA_NOCONS'!$Z$5+'RIPARTIZ SOTTO-UTENZA_NOCONS'!$AC$5)/'UNITA E CONSUMI SOTTOUTENZE'!$F$14*'UNITA E CONSUMI SOTTOUTENZE'!$A$7,0)</f>
        <v>0</v>
      </c>
    </row>
    <row r="284" spans="1:8" ht="15" x14ac:dyDescent="0.25">
      <c r="A284" s="284">
        <v>72</v>
      </c>
      <c r="B284" s="90" t="str">
        <f>+'UNITA E CONSUMI SOTTOUTENZE'!B306</f>
        <v>Z_2</v>
      </c>
      <c r="C284" s="144">
        <f>+'UNITA E CONSUMI SOTTOUTENZE'!E306</f>
        <v>0</v>
      </c>
      <c r="D284" s="294"/>
      <c r="E284" s="91">
        <f>+'RIPARTIZ SOTTO-UTENZA_dettagl'!AE281</f>
        <v>0</v>
      </c>
      <c r="H284" s="91">
        <f>+IF('UNITA E CONSUMI SOTTOUTENZE'!$C$7&gt;'UNITA E CONSUMI SOTTOUTENZE'!A306,('RIPARTIZ SOTTO-UTENZA_NOCONS'!$Z$5+'RIPARTIZ SOTTO-UTENZA_NOCONS'!$AC$5)/'UNITA E CONSUMI SOTTOUTENZE'!$F$14*'UNITA E CONSUMI SOTTOUTENZE'!$A$7,0)</f>
        <v>0</v>
      </c>
    </row>
    <row r="285" spans="1:8" ht="15" x14ac:dyDescent="0.25">
      <c r="A285" s="284">
        <v>73</v>
      </c>
      <c r="B285" s="90" t="str">
        <f>+'UNITA E CONSUMI SOTTOUTENZE'!B307</f>
        <v>J_2</v>
      </c>
      <c r="C285" s="144">
        <f>+'UNITA E CONSUMI SOTTOUTENZE'!E307</f>
        <v>0</v>
      </c>
      <c r="D285" s="294"/>
      <c r="E285" s="91">
        <f>+'RIPARTIZ SOTTO-UTENZA_dettagl'!AE282</f>
        <v>0</v>
      </c>
      <c r="H285" s="91">
        <f>+IF('UNITA E CONSUMI SOTTOUTENZE'!$C$7&gt;'UNITA E CONSUMI SOTTOUTENZE'!A307,('RIPARTIZ SOTTO-UTENZA_NOCONS'!$Z$5+'RIPARTIZ SOTTO-UTENZA_NOCONS'!$AC$5)/'UNITA E CONSUMI SOTTOUTENZE'!$F$14*'UNITA E CONSUMI SOTTOUTENZE'!$A$7,0)</f>
        <v>0</v>
      </c>
    </row>
    <row r="286" spans="1:8" ht="15" x14ac:dyDescent="0.25">
      <c r="A286" s="284">
        <v>74</v>
      </c>
      <c r="B286" s="90" t="str">
        <f>+'UNITA E CONSUMI SOTTOUTENZE'!B308</f>
        <v>K_2</v>
      </c>
      <c r="C286" s="144">
        <f>+'UNITA E CONSUMI SOTTOUTENZE'!E308</f>
        <v>0</v>
      </c>
      <c r="D286" s="294"/>
      <c r="E286" s="91">
        <f>+'RIPARTIZ SOTTO-UTENZA_dettagl'!AE283</f>
        <v>0</v>
      </c>
      <c r="H286" s="91">
        <f>+IF('UNITA E CONSUMI SOTTOUTENZE'!$C$7&gt;'UNITA E CONSUMI SOTTOUTENZE'!A308,('RIPARTIZ SOTTO-UTENZA_NOCONS'!$Z$5+'RIPARTIZ SOTTO-UTENZA_NOCONS'!$AC$5)/'UNITA E CONSUMI SOTTOUTENZE'!$F$14*'UNITA E CONSUMI SOTTOUTENZE'!$A$7,0)</f>
        <v>0</v>
      </c>
    </row>
    <row r="287" spans="1:8" ht="15" x14ac:dyDescent="0.25">
      <c r="A287" s="284">
        <v>75</v>
      </c>
      <c r="B287" s="90" t="str">
        <f>+'UNITA E CONSUMI SOTTOUTENZE'!B309</f>
        <v>Y_2</v>
      </c>
      <c r="C287" s="144">
        <f>+'UNITA E CONSUMI SOTTOUTENZE'!E309</f>
        <v>0</v>
      </c>
      <c r="D287" s="294"/>
      <c r="E287" s="91">
        <f>+'RIPARTIZ SOTTO-UTENZA_dettagl'!AE284</f>
        <v>0</v>
      </c>
      <c r="H287" s="91">
        <f>+IF('UNITA E CONSUMI SOTTOUTENZE'!$C$7&gt;'UNITA E CONSUMI SOTTOUTENZE'!A309,('RIPARTIZ SOTTO-UTENZA_NOCONS'!$Z$5+'RIPARTIZ SOTTO-UTENZA_NOCONS'!$AC$5)/'UNITA E CONSUMI SOTTOUTENZE'!$F$14*'UNITA E CONSUMI SOTTOUTENZE'!$A$7,0)</f>
        <v>0</v>
      </c>
    </row>
    <row r="288" spans="1:8" ht="15" x14ac:dyDescent="0.25">
      <c r="A288" s="284">
        <v>76</v>
      </c>
      <c r="B288" s="90" t="str">
        <f>+'UNITA E CONSUMI SOTTOUTENZE'!B310</f>
        <v>X_2</v>
      </c>
      <c r="C288" s="144">
        <f>+'UNITA E CONSUMI SOTTOUTENZE'!E310</f>
        <v>0</v>
      </c>
      <c r="D288" s="294"/>
      <c r="E288" s="91">
        <f>+'RIPARTIZ SOTTO-UTENZA_dettagl'!AE285</f>
        <v>0</v>
      </c>
      <c r="H288" s="91">
        <f>+IF('UNITA E CONSUMI SOTTOUTENZE'!$C$7&gt;'UNITA E CONSUMI SOTTOUTENZE'!A310,('RIPARTIZ SOTTO-UTENZA_NOCONS'!$Z$5+'RIPARTIZ SOTTO-UTENZA_NOCONS'!$AC$5)/'UNITA E CONSUMI SOTTOUTENZE'!$F$14*'UNITA E CONSUMI SOTTOUTENZE'!$A$7,0)</f>
        <v>0</v>
      </c>
    </row>
    <row r="289" spans="1:8" ht="15" x14ac:dyDescent="0.25">
      <c r="A289" s="284">
        <v>77</v>
      </c>
      <c r="B289" s="90" t="str">
        <f>+'UNITA E CONSUMI SOTTOUTENZE'!B311</f>
        <v>W_2</v>
      </c>
      <c r="C289" s="144">
        <f>+'UNITA E CONSUMI SOTTOUTENZE'!E311</f>
        <v>0</v>
      </c>
      <c r="D289" s="294"/>
      <c r="E289" s="91">
        <f>+'RIPARTIZ SOTTO-UTENZA_dettagl'!AE286</f>
        <v>0</v>
      </c>
      <c r="H289" s="91">
        <f>+IF('UNITA E CONSUMI SOTTOUTENZE'!$C$7&gt;'UNITA E CONSUMI SOTTOUTENZE'!A311,('RIPARTIZ SOTTO-UTENZA_NOCONS'!$Z$5+'RIPARTIZ SOTTO-UTENZA_NOCONS'!$AC$5)/'UNITA E CONSUMI SOTTOUTENZE'!$F$14*'UNITA E CONSUMI SOTTOUTENZE'!$A$7,0)</f>
        <v>0</v>
      </c>
    </row>
    <row r="290" spans="1:8" ht="15" x14ac:dyDescent="0.25">
      <c r="A290" s="284">
        <v>78</v>
      </c>
      <c r="B290" s="90" t="str">
        <f>+'UNITA E CONSUMI SOTTOUTENZE'!B312</f>
        <v>A_3</v>
      </c>
      <c r="C290" s="144">
        <f>+'UNITA E CONSUMI SOTTOUTENZE'!E312</f>
        <v>0</v>
      </c>
      <c r="D290" s="294"/>
      <c r="E290" s="91">
        <f>+'RIPARTIZ SOTTO-UTENZA_dettagl'!AE287</f>
        <v>0</v>
      </c>
      <c r="H290" s="91">
        <f>+IF('UNITA E CONSUMI SOTTOUTENZE'!$C$7&gt;'UNITA E CONSUMI SOTTOUTENZE'!A312,('RIPARTIZ SOTTO-UTENZA_NOCONS'!$Z$5+'RIPARTIZ SOTTO-UTENZA_NOCONS'!$AC$5)/'UNITA E CONSUMI SOTTOUTENZE'!$F$14*'UNITA E CONSUMI SOTTOUTENZE'!$A$7,0)</f>
        <v>0</v>
      </c>
    </row>
    <row r="291" spans="1:8" ht="15" x14ac:dyDescent="0.25">
      <c r="A291" s="284">
        <v>79</v>
      </c>
      <c r="B291" s="90" t="str">
        <f>+'UNITA E CONSUMI SOTTOUTENZE'!B313</f>
        <v>B_3</v>
      </c>
      <c r="C291" s="144">
        <f>+'UNITA E CONSUMI SOTTOUTENZE'!E313</f>
        <v>0</v>
      </c>
      <c r="D291" s="294"/>
      <c r="E291" s="91">
        <f>+'RIPARTIZ SOTTO-UTENZA_dettagl'!AE288</f>
        <v>0</v>
      </c>
      <c r="H291" s="91">
        <f>+IF('UNITA E CONSUMI SOTTOUTENZE'!$C$7&gt;'UNITA E CONSUMI SOTTOUTENZE'!A313,('RIPARTIZ SOTTO-UTENZA_NOCONS'!$Z$5+'RIPARTIZ SOTTO-UTENZA_NOCONS'!$AC$5)/'UNITA E CONSUMI SOTTOUTENZE'!$F$14*'UNITA E CONSUMI SOTTOUTENZE'!$A$7,0)</f>
        <v>0</v>
      </c>
    </row>
    <row r="292" spans="1:8" ht="15" x14ac:dyDescent="0.25">
      <c r="A292" s="284">
        <v>80</v>
      </c>
      <c r="B292" s="90" t="str">
        <f>+'UNITA E CONSUMI SOTTOUTENZE'!B314</f>
        <v>C_3</v>
      </c>
      <c r="C292" s="144">
        <f>+'UNITA E CONSUMI SOTTOUTENZE'!E314</f>
        <v>0</v>
      </c>
      <c r="D292" s="294"/>
      <c r="E292" s="91">
        <f>+'RIPARTIZ SOTTO-UTENZA_dettagl'!AE289</f>
        <v>0</v>
      </c>
      <c r="H292" s="91">
        <f>+IF('UNITA E CONSUMI SOTTOUTENZE'!$C$7&gt;'UNITA E CONSUMI SOTTOUTENZE'!A314,('RIPARTIZ SOTTO-UTENZA_NOCONS'!$Z$5+'RIPARTIZ SOTTO-UTENZA_NOCONS'!$AC$5)/'UNITA E CONSUMI SOTTOUTENZE'!$F$14*'UNITA E CONSUMI SOTTOUTENZE'!$A$7,0)</f>
        <v>0</v>
      </c>
    </row>
    <row r="293" spans="1:8" ht="15" x14ac:dyDescent="0.25">
      <c r="A293" s="284">
        <v>81</v>
      </c>
      <c r="B293" s="90" t="str">
        <f>+'UNITA E CONSUMI SOTTOUTENZE'!B315</f>
        <v>D_3</v>
      </c>
      <c r="C293" s="144">
        <f>+'UNITA E CONSUMI SOTTOUTENZE'!E315</f>
        <v>0</v>
      </c>
      <c r="D293" s="294"/>
      <c r="E293" s="91">
        <f>+'RIPARTIZ SOTTO-UTENZA_dettagl'!AE290</f>
        <v>0</v>
      </c>
      <c r="H293" s="91">
        <f>+IF('UNITA E CONSUMI SOTTOUTENZE'!$C$7&gt;'UNITA E CONSUMI SOTTOUTENZE'!A315,('RIPARTIZ SOTTO-UTENZA_NOCONS'!$Z$5+'RIPARTIZ SOTTO-UTENZA_NOCONS'!$AC$5)/'UNITA E CONSUMI SOTTOUTENZE'!$F$14*'UNITA E CONSUMI SOTTOUTENZE'!$A$7,0)</f>
        <v>0</v>
      </c>
    </row>
    <row r="294" spans="1:8" ht="15" x14ac:dyDescent="0.25">
      <c r="A294" s="284">
        <v>82</v>
      </c>
      <c r="B294" s="90" t="str">
        <f>+'UNITA E CONSUMI SOTTOUTENZE'!B316</f>
        <v>E_3</v>
      </c>
      <c r="C294" s="144">
        <f>+'UNITA E CONSUMI SOTTOUTENZE'!E316</f>
        <v>0</v>
      </c>
      <c r="D294" s="294"/>
      <c r="E294" s="91">
        <f>+'RIPARTIZ SOTTO-UTENZA_dettagl'!AE291</f>
        <v>0</v>
      </c>
      <c r="H294" s="91">
        <f>+IF('UNITA E CONSUMI SOTTOUTENZE'!$C$7&gt;'UNITA E CONSUMI SOTTOUTENZE'!A316,('RIPARTIZ SOTTO-UTENZA_NOCONS'!$Z$5+'RIPARTIZ SOTTO-UTENZA_NOCONS'!$AC$5)/'UNITA E CONSUMI SOTTOUTENZE'!$F$14*'UNITA E CONSUMI SOTTOUTENZE'!$A$7,0)</f>
        <v>0</v>
      </c>
    </row>
    <row r="295" spans="1:8" ht="15" x14ac:dyDescent="0.25">
      <c r="A295" s="284">
        <v>83</v>
      </c>
      <c r="B295" s="90" t="str">
        <f>+'UNITA E CONSUMI SOTTOUTENZE'!B317</f>
        <v>F_3</v>
      </c>
      <c r="C295" s="144">
        <f>+'UNITA E CONSUMI SOTTOUTENZE'!E317</f>
        <v>0</v>
      </c>
      <c r="D295" s="294"/>
      <c r="E295" s="91">
        <f>+'RIPARTIZ SOTTO-UTENZA_dettagl'!AE292</f>
        <v>0</v>
      </c>
      <c r="H295" s="91">
        <f>+IF('UNITA E CONSUMI SOTTOUTENZE'!$C$7&gt;'UNITA E CONSUMI SOTTOUTENZE'!A317,('RIPARTIZ SOTTO-UTENZA_NOCONS'!$Z$5+'RIPARTIZ SOTTO-UTENZA_NOCONS'!$AC$5)/'UNITA E CONSUMI SOTTOUTENZE'!$F$14*'UNITA E CONSUMI SOTTOUTENZE'!$A$7,0)</f>
        <v>0</v>
      </c>
    </row>
    <row r="296" spans="1:8" ht="15" x14ac:dyDescent="0.25">
      <c r="A296" s="284">
        <v>84</v>
      </c>
      <c r="B296" s="90" t="str">
        <f>+'UNITA E CONSUMI SOTTOUTENZE'!B318</f>
        <v>G_3</v>
      </c>
      <c r="C296" s="144">
        <f>+'UNITA E CONSUMI SOTTOUTENZE'!E318</f>
        <v>0</v>
      </c>
      <c r="D296" s="294"/>
      <c r="E296" s="91">
        <f>+'RIPARTIZ SOTTO-UTENZA_dettagl'!AE293</f>
        <v>0</v>
      </c>
      <c r="H296" s="91">
        <f>+IF('UNITA E CONSUMI SOTTOUTENZE'!$C$7&gt;'UNITA E CONSUMI SOTTOUTENZE'!A318,('RIPARTIZ SOTTO-UTENZA_NOCONS'!$Z$5+'RIPARTIZ SOTTO-UTENZA_NOCONS'!$AC$5)/'UNITA E CONSUMI SOTTOUTENZE'!$F$14*'UNITA E CONSUMI SOTTOUTENZE'!$A$7,0)</f>
        <v>0</v>
      </c>
    </row>
    <row r="297" spans="1:8" ht="15" x14ac:dyDescent="0.25">
      <c r="A297" s="284">
        <v>85</v>
      </c>
      <c r="B297" s="90" t="str">
        <f>+'UNITA E CONSUMI SOTTOUTENZE'!B319</f>
        <v>H_3</v>
      </c>
      <c r="C297" s="144">
        <f>+'UNITA E CONSUMI SOTTOUTENZE'!E319</f>
        <v>0</v>
      </c>
      <c r="D297" s="294"/>
      <c r="E297" s="91">
        <f>+'RIPARTIZ SOTTO-UTENZA_dettagl'!AE294</f>
        <v>0</v>
      </c>
      <c r="H297" s="91">
        <f>+IF('UNITA E CONSUMI SOTTOUTENZE'!$C$7&gt;'UNITA E CONSUMI SOTTOUTENZE'!A319,('RIPARTIZ SOTTO-UTENZA_NOCONS'!$Z$5+'RIPARTIZ SOTTO-UTENZA_NOCONS'!$AC$5)/'UNITA E CONSUMI SOTTOUTENZE'!$F$14*'UNITA E CONSUMI SOTTOUTENZE'!$A$7,0)</f>
        <v>0</v>
      </c>
    </row>
    <row r="298" spans="1:8" ht="15" x14ac:dyDescent="0.25">
      <c r="A298" s="284">
        <v>86</v>
      </c>
      <c r="B298" s="90" t="str">
        <f>+'UNITA E CONSUMI SOTTOUTENZE'!B320</f>
        <v>I_3</v>
      </c>
      <c r="C298" s="144">
        <f>+'UNITA E CONSUMI SOTTOUTENZE'!E320</f>
        <v>0</v>
      </c>
      <c r="D298" s="294"/>
      <c r="E298" s="91">
        <f>+'RIPARTIZ SOTTO-UTENZA_dettagl'!AE295</f>
        <v>0</v>
      </c>
      <c r="H298" s="91">
        <f>+IF('UNITA E CONSUMI SOTTOUTENZE'!$C$7&gt;'UNITA E CONSUMI SOTTOUTENZE'!A320,('RIPARTIZ SOTTO-UTENZA_NOCONS'!$Z$5+'RIPARTIZ SOTTO-UTENZA_NOCONS'!$AC$5)/'UNITA E CONSUMI SOTTOUTENZE'!$F$14*'UNITA E CONSUMI SOTTOUTENZE'!$A$7,0)</f>
        <v>0</v>
      </c>
    </row>
    <row r="299" spans="1:8" ht="15" x14ac:dyDescent="0.25">
      <c r="A299" s="284">
        <v>87</v>
      </c>
      <c r="B299" s="90" t="str">
        <f>+'UNITA E CONSUMI SOTTOUTENZE'!B321</f>
        <v>L_3</v>
      </c>
      <c r="C299" s="144">
        <f>+'UNITA E CONSUMI SOTTOUTENZE'!E321</f>
        <v>0</v>
      </c>
      <c r="D299" s="294"/>
      <c r="E299" s="91">
        <f>+'RIPARTIZ SOTTO-UTENZA_dettagl'!AE296</f>
        <v>0</v>
      </c>
      <c r="H299" s="91">
        <f>+IF('UNITA E CONSUMI SOTTOUTENZE'!$C$7&gt;'UNITA E CONSUMI SOTTOUTENZE'!A321,('RIPARTIZ SOTTO-UTENZA_NOCONS'!$Z$5+'RIPARTIZ SOTTO-UTENZA_NOCONS'!$AC$5)/'UNITA E CONSUMI SOTTOUTENZE'!$F$14*'UNITA E CONSUMI SOTTOUTENZE'!$A$7,0)</f>
        <v>0</v>
      </c>
    </row>
    <row r="300" spans="1:8" ht="15" x14ac:dyDescent="0.25">
      <c r="A300" s="284">
        <v>88</v>
      </c>
      <c r="B300" s="90" t="str">
        <f>+'UNITA E CONSUMI SOTTOUTENZE'!B322</f>
        <v>M_3</v>
      </c>
      <c r="C300" s="144">
        <f>+'UNITA E CONSUMI SOTTOUTENZE'!E322</f>
        <v>0</v>
      </c>
      <c r="D300" s="294"/>
      <c r="E300" s="91">
        <f>+'RIPARTIZ SOTTO-UTENZA_dettagl'!AE297</f>
        <v>0</v>
      </c>
      <c r="H300" s="91">
        <f>+IF('UNITA E CONSUMI SOTTOUTENZE'!$C$7&gt;'UNITA E CONSUMI SOTTOUTENZE'!A322,('RIPARTIZ SOTTO-UTENZA_NOCONS'!$Z$5+'RIPARTIZ SOTTO-UTENZA_NOCONS'!$AC$5)/'UNITA E CONSUMI SOTTOUTENZE'!$F$14*'UNITA E CONSUMI SOTTOUTENZE'!$A$7,0)</f>
        <v>0</v>
      </c>
    </row>
    <row r="301" spans="1:8" ht="15" x14ac:dyDescent="0.25">
      <c r="A301" s="284">
        <v>89</v>
      </c>
      <c r="B301" s="90" t="str">
        <f>+'UNITA E CONSUMI SOTTOUTENZE'!B323</f>
        <v>N_3</v>
      </c>
      <c r="C301" s="144">
        <f>+'UNITA E CONSUMI SOTTOUTENZE'!E323</f>
        <v>0</v>
      </c>
      <c r="D301" s="294"/>
      <c r="E301" s="91">
        <f>+'RIPARTIZ SOTTO-UTENZA_dettagl'!AE298</f>
        <v>0</v>
      </c>
      <c r="H301" s="91">
        <f>+IF('UNITA E CONSUMI SOTTOUTENZE'!$C$7&gt;'UNITA E CONSUMI SOTTOUTENZE'!A323,('RIPARTIZ SOTTO-UTENZA_NOCONS'!$Z$5+'RIPARTIZ SOTTO-UTENZA_NOCONS'!$AC$5)/'UNITA E CONSUMI SOTTOUTENZE'!$F$14*'UNITA E CONSUMI SOTTOUTENZE'!$A$7,0)</f>
        <v>0</v>
      </c>
    </row>
    <row r="302" spans="1:8" ht="15" x14ac:dyDescent="0.25">
      <c r="A302" s="284">
        <v>90</v>
      </c>
      <c r="B302" s="90" t="str">
        <f>+'UNITA E CONSUMI SOTTOUTENZE'!B324</f>
        <v>O_3</v>
      </c>
      <c r="C302" s="144">
        <f>+'UNITA E CONSUMI SOTTOUTENZE'!E324</f>
        <v>0</v>
      </c>
      <c r="D302" s="294"/>
      <c r="E302" s="91">
        <f>+'RIPARTIZ SOTTO-UTENZA_dettagl'!AE299</f>
        <v>0</v>
      </c>
      <c r="H302" s="91">
        <f>+IF('UNITA E CONSUMI SOTTOUTENZE'!$C$7&gt;'UNITA E CONSUMI SOTTOUTENZE'!A324,('RIPARTIZ SOTTO-UTENZA_NOCONS'!$Z$5+'RIPARTIZ SOTTO-UTENZA_NOCONS'!$AC$5)/'UNITA E CONSUMI SOTTOUTENZE'!$F$14*'UNITA E CONSUMI SOTTOUTENZE'!$A$7,0)</f>
        <v>0</v>
      </c>
    </row>
    <row r="303" spans="1:8" ht="15" x14ac:dyDescent="0.25">
      <c r="A303" s="284">
        <v>91</v>
      </c>
      <c r="B303" s="90" t="str">
        <f>+'UNITA E CONSUMI SOTTOUTENZE'!B325</f>
        <v>P_3</v>
      </c>
      <c r="C303" s="144">
        <f>+'UNITA E CONSUMI SOTTOUTENZE'!E325</f>
        <v>0</v>
      </c>
      <c r="D303" s="294"/>
      <c r="E303" s="91">
        <f>+'RIPARTIZ SOTTO-UTENZA_dettagl'!AE300</f>
        <v>0</v>
      </c>
      <c r="H303" s="91">
        <f>+IF('UNITA E CONSUMI SOTTOUTENZE'!$C$7&gt;'UNITA E CONSUMI SOTTOUTENZE'!A325,('RIPARTIZ SOTTO-UTENZA_NOCONS'!$Z$5+'RIPARTIZ SOTTO-UTENZA_NOCONS'!$AC$5)/'UNITA E CONSUMI SOTTOUTENZE'!$F$14*'UNITA E CONSUMI SOTTOUTENZE'!$A$7,0)</f>
        <v>0</v>
      </c>
    </row>
    <row r="304" spans="1:8" ht="15" x14ac:dyDescent="0.25">
      <c r="A304" s="284">
        <v>92</v>
      </c>
      <c r="B304" s="90" t="str">
        <f>+'UNITA E CONSUMI SOTTOUTENZE'!B326</f>
        <v>Q_3</v>
      </c>
      <c r="C304" s="144">
        <f>+'UNITA E CONSUMI SOTTOUTENZE'!E326</f>
        <v>0</v>
      </c>
      <c r="D304" s="294"/>
      <c r="E304" s="91">
        <f>+'RIPARTIZ SOTTO-UTENZA_dettagl'!AE301</f>
        <v>0</v>
      </c>
      <c r="H304" s="91">
        <f>+IF('UNITA E CONSUMI SOTTOUTENZE'!$C$7&gt;'UNITA E CONSUMI SOTTOUTENZE'!A326,('RIPARTIZ SOTTO-UTENZA_NOCONS'!$Z$5+'RIPARTIZ SOTTO-UTENZA_NOCONS'!$AC$5)/'UNITA E CONSUMI SOTTOUTENZE'!$F$14*'UNITA E CONSUMI SOTTOUTENZE'!$A$7,0)</f>
        <v>0</v>
      </c>
    </row>
    <row r="305" spans="1:8" ht="15" x14ac:dyDescent="0.25">
      <c r="A305" s="284">
        <v>93</v>
      </c>
      <c r="B305" s="90" t="str">
        <f>+'UNITA E CONSUMI SOTTOUTENZE'!B327</f>
        <v>R_3</v>
      </c>
      <c r="C305" s="144">
        <f>+'UNITA E CONSUMI SOTTOUTENZE'!E327</f>
        <v>0</v>
      </c>
      <c r="D305" s="294"/>
      <c r="E305" s="91">
        <f>+'RIPARTIZ SOTTO-UTENZA_dettagl'!AE302</f>
        <v>0</v>
      </c>
      <c r="H305" s="91">
        <f>+IF('UNITA E CONSUMI SOTTOUTENZE'!$C$7&gt;'UNITA E CONSUMI SOTTOUTENZE'!A327,('RIPARTIZ SOTTO-UTENZA_NOCONS'!$Z$5+'RIPARTIZ SOTTO-UTENZA_NOCONS'!$AC$5)/'UNITA E CONSUMI SOTTOUTENZE'!$F$14*'UNITA E CONSUMI SOTTOUTENZE'!$A$7,0)</f>
        <v>0</v>
      </c>
    </row>
    <row r="306" spans="1:8" ht="15" x14ac:dyDescent="0.25">
      <c r="A306" s="284">
        <v>94</v>
      </c>
      <c r="B306" s="90" t="str">
        <f>+'UNITA E CONSUMI SOTTOUTENZE'!B328</f>
        <v>S_3</v>
      </c>
      <c r="C306" s="144">
        <f>+'UNITA E CONSUMI SOTTOUTENZE'!E328</f>
        <v>0</v>
      </c>
      <c r="D306" s="294"/>
      <c r="E306" s="91">
        <f>+'RIPARTIZ SOTTO-UTENZA_dettagl'!AE303</f>
        <v>0</v>
      </c>
      <c r="H306" s="91">
        <f>+IF('UNITA E CONSUMI SOTTOUTENZE'!$C$7&gt;'UNITA E CONSUMI SOTTOUTENZE'!A328,('RIPARTIZ SOTTO-UTENZA_NOCONS'!$Z$5+'RIPARTIZ SOTTO-UTENZA_NOCONS'!$AC$5)/'UNITA E CONSUMI SOTTOUTENZE'!$F$14*'UNITA E CONSUMI SOTTOUTENZE'!$A$7,0)</f>
        <v>0</v>
      </c>
    </row>
    <row r="307" spans="1:8" ht="15" x14ac:dyDescent="0.25">
      <c r="A307" s="284">
        <v>95</v>
      </c>
      <c r="B307" s="90" t="str">
        <f>+'UNITA E CONSUMI SOTTOUTENZE'!B329</f>
        <v>T_3</v>
      </c>
      <c r="C307" s="144">
        <f>+'UNITA E CONSUMI SOTTOUTENZE'!E329</f>
        <v>0</v>
      </c>
      <c r="D307" s="294"/>
      <c r="E307" s="91">
        <f>+'RIPARTIZ SOTTO-UTENZA_dettagl'!AE304</f>
        <v>0</v>
      </c>
      <c r="H307" s="91">
        <f>+IF('UNITA E CONSUMI SOTTOUTENZE'!$C$7&gt;'UNITA E CONSUMI SOTTOUTENZE'!A329,('RIPARTIZ SOTTO-UTENZA_NOCONS'!$Z$5+'RIPARTIZ SOTTO-UTENZA_NOCONS'!$AC$5)/'UNITA E CONSUMI SOTTOUTENZE'!$F$14*'UNITA E CONSUMI SOTTOUTENZE'!$A$7,0)</f>
        <v>0</v>
      </c>
    </row>
    <row r="308" spans="1:8" ht="15" x14ac:dyDescent="0.25">
      <c r="A308" s="284">
        <v>96</v>
      </c>
      <c r="B308" s="90" t="str">
        <f>+'UNITA E CONSUMI SOTTOUTENZE'!B330</f>
        <v>U_3</v>
      </c>
      <c r="C308" s="144">
        <f>+'UNITA E CONSUMI SOTTOUTENZE'!E330</f>
        <v>0</v>
      </c>
      <c r="D308" s="294"/>
      <c r="E308" s="91">
        <f>+'RIPARTIZ SOTTO-UTENZA_dettagl'!AE305</f>
        <v>0</v>
      </c>
      <c r="H308" s="91">
        <f>+IF('UNITA E CONSUMI SOTTOUTENZE'!$C$7&gt;'UNITA E CONSUMI SOTTOUTENZE'!A330,('RIPARTIZ SOTTO-UTENZA_NOCONS'!$Z$5+'RIPARTIZ SOTTO-UTENZA_NOCONS'!$AC$5)/'UNITA E CONSUMI SOTTOUTENZE'!$F$14*'UNITA E CONSUMI SOTTOUTENZE'!$A$7,0)</f>
        <v>0</v>
      </c>
    </row>
    <row r="309" spans="1:8" ht="15" x14ac:dyDescent="0.25">
      <c r="A309" s="284">
        <v>97</v>
      </c>
      <c r="B309" s="90" t="str">
        <f>+'UNITA E CONSUMI SOTTOUTENZE'!B331</f>
        <v>V_3</v>
      </c>
      <c r="C309" s="144">
        <f>+'UNITA E CONSUMI SOTTOUTENZE'!E331</f>
        <v>0</v>
      </c>
      <c r="D309" s="294"/>
      <c r="E309" s="91">
        <f>+'RIPARTIZ SOTTO-UTENZA_dettagl'!AE306</f>
        <v>0</v>
      </c>
      <c r="H309" s="91">
        <f>+IF('UNITA E CONSUMI SOTTOUTENZE'!$C$7&gt;'UNITA E CONSUMI SOTTOUTENZE'!A331,('RIPARTIZ SOTTO-UTENZA_NOCONS'!$Z$5+'RIPARTIZ SOTTO-UTENZA_NOCONS'!$AC$5)/'UNITA E CONSUMI SOTTOUTENZE'!$F$14*'UNITA E CONSUMI SOTTOUTENZE'!$A$7,0)</f>
        <v>0</v>
      </c>
    </row>
    <row r="310" spans="1:8" ht="15" x14ac:dyDescent="0.25">
      <c r="A310" s="284">
        <v>98</v>
      </c>
      <c r="B310" s="90" t="str">
        <f>+'UNITA E CONSUMI SOTTOUTENZE'!B332</f>
        <v>Z_3</v>
      </c>
      <c r="C310" s="144">
        <f>+'UNITA E CONSUMI SOTTOUTENZE'!E332</f>
        <v>0</v>
      </c>
      <c r="D310" s="294"/>
      <c r="E310" s="91">
        <f>+'RIPARTIZ SOTTO-UTENZA_dettagl'!AE307</f>
        <v>0</v>
      </c>
      <c r="H310" s="91">
        <f>+IF('UNITA E CONSUMI SOTTOUTENZE'!$C$7&gt;'UNITA E CONSUMI SOTTOUTENZE'!A332,('RIPARTIZ SOTTO-UTENZA_NOCONS'!$Z$5+'RIPARTIZ SOTTO-UTENZA_NOCONS'!$AC$5)/'UNITA E CONSUMI SOTTOUTENZE'!$F$14*'UNITA E CONSUMI SOTTOUTENZE'!$A$7,0)</f>
        <v>0</v>
      </c>
    </row>
    <row r="311" spans="1:8" ht="15" x14ac:dyDescent="0.25">
      <c r="A311" s="284">
        <v>99</v>
      </c>
      <c r="B311" s="90" t="str">
        <f>+'UNITA E CONSUMI SOTTOUTENZE'!B333</f>
        <v>J_3</v>
      </c>
      <c r="C311" s="144">
        <f>+'UNITA E CONSUMI SOTTOUTENZE'!E333</f>
        <v>0</v>
      </c>
      <c r="D311" s="296"/>
      <c r="E311" s="91">
        <f>+'RIPARTIZ SOTTO-UTENZA_dettagl'!AE308</f>
        <v>0</v>
      </c>
      <c r="H311" s="91">
        <f>+IF('UNITA E CONSUMI SOTTOUTENZE'!$C$7&gt;'UNITA E CONSUMI SOTTOUTENZE'!A333,('RIPARTIZ SOTTO-UTENZA_NOCONS'!$Z$5+'RIPARTIZ SOTTO-UTENZA_NOCONS'!$AC$5)/'UNITA E CONSUMI SOTTOUTENZE'!$F$14*'UNITA E CONSUMI SOTTOUTENZE'!$A$7,0)</f>
        <v>0</v>
      </c>
    </row>
    <row r="312" spans="1:8" ht="17.45" customHeight="1" thickBot="1" x14ac:dyDescent="0.3">
      <c r="B312" s="302"/>
      <c r="C312" s="303"/>
      <c r="D312" s="294"/>
      <c r="E312" s="304"/>
      <c r="H312" s="280"/>
    </row>
    <row r="313" spans="1:8" ht="15.75" thickBot="1" x14ac:dyDescent="0.3">
      <c r="B313" s="280" t="s">
        <v>54</v>
      </c>
      <c r="C313" s="174">
        <f>+SUM(C314:C333)</f>
        <v>0</v>
      </c>
      <c r="E313" s="171">
        <f>+SUM(E314:E333)</f>
        <v>0</v>
      </c>
      <c r="H313" s="171">
        <f>+SUM(H314:H333)</f>
        <v>0</v>
      </c>
    </row>
    <row r="314" spans="1:8" ht="15" x14ac:dyDescent="0.25">
      <c r="A314" s="284">
        <v>0</v>
      </c>
      <c r="B314" s="92" t="str">
        <f>+'UNITA E CONSUMI SOTTOUTENZE'!B336</f>
        <v>A</v>
      </c>
      <c r="C314" s="173">
        <f>+'UNITA E CONSUMI SOTTOUTENZE'!E336</f>
        <v>0</v>
      </c>
      <c r="D314" s="294"/>
      <c r="E314" s="170">
        <f>+'RIPARTIZ SOTTO-UTENZA_dettagl'!AE311</f>
        <v>0</v>
      </c>
      <c r="H314" s="170">
        <f>+IF('UNITA E CONSUMI SOTTOUTENZE'!$C$8&gt;'UNITA E CONSUMI SOTTOUTENZE'!A336,('RIPARTIZ SOTTO-UTENZA_NOCONS'!$Z$5+'RIPARTIZ SOTTO-UTENZA_NOCONS'!$AC$5)/'UNITA E CONSUMI SOTTOUTENZE'!$F$14*'UNITA E CONSUMI SOTTOUTENZE'!$A$8,0)</f>
        <v>0</v>
      </c>
    </row>
    <row r="315" spans="1:8" ht="15" x14ac:dyDescent="0.25">
      <c r="A315" s="284">
        <v>1</v>
      </c>
      <c r="B315" s="92" t="str">
        <f>+'UNITA E CONSUMI SOTTOUTENZE'!B337</f>
        <v>B</v>
      </c>
      <c r="C315" s="144">
        <f>+'UNITA E CONSUMI SOTTOUTENZE'!E337</f>
        <v>0</v>
      </c>
      <c r="D315" s="294"/>
      <c r="E315" s="91">
        <f>+'RIPARTIZ SOTTO-UTENZA_dettagl'!AE312</f>
        <v>0</v>
      </c>
      <c r="H315" s="91">
        <f>+IF('UNITA E CONSUMI SOTTOUTENZE'!$C$8&gt;'UNITA E CONSUMI SOTTOUTENZE'!A337,('RIPARTIZ SOTTO-UTENZA_NOCONS'!$Z$5+'RIPARTIZ SOTTO-UTENZA_NOCONS'!$AC$5)/'UNITA E CONSUMI SOTTOUTENZE'!$F$14*'UNITA E CONSUMI SOTTOUTENZE'!$A$8,0)</f>
        <v>0</v>
      </c>
    </row>
    <row r="316" spans="1:8" ht="15" x14ac:dyDescent="0.25">
      <c r="A316" s="284">
        <v>2</v>
      </c>
      <c r="B316" s="92" t="str">
        <f>+'UNITA E CONSUMI SOTTOUTENZE'!B338</f>
        <v>C</v>
      </c>
      <c r="C316" s="144">
        <f>+'UNITA E CONSUMI SOTTOUTENZE'!E338</f>
        <v>0</v>
      </c>
      <c r="D316" s="294"/>
      <c r="E316" s="91">
        <f>+'RIPARTIZ SOTTO-UTENZA_dettagl'!AE313</f>
        <v>0</v>
      </c>
      <c r="H316" s="91">
        <f>+IF('UNITA E CONSUMI SOTTOUTENZE'!$C$8&gt;'UNITA E CONSUMI SOTTOUTENZE'!A338,('RIPARTIZ SOTTO-UTENZA_NOCONS'!$Z$5+'RIPARTIZ SOTTO-UTENZA_NOCONS'!$AC$5)/'UNITA E CONSUMI SOTTOUTENZE'!$F$14*'UNITA E CONSUMI SOTTOUTENZE'!$A$8,0)</f>
        <v>0</v>
      </c>
    </row>
    <row r="317" spans="1:8" ht="15" x14ac:dyDescent="0.25">
      <c r="A317" s="284">
        <v>3</v>
      </c>
      <c r="B317" s="92" t="str">
        <f>+'UNITA E CONSUMI SOTTOUTENZE'!B339</f>
        <v>D</v>
      </c>
      <c r="C317" s="144">
        <f>+'UNITA E CONSUMI SOTTOUTENZE'!E339</f>
        <v>0</v>
      </c>
      <c r="D317" s="294"/>
      <c r="E317" s="91">
        <f>+'RIPARTIZ SOTTO-UTENZA_dettagl'!AE314</f>
        <v>0</v>
      </c>
      <c r="H317" s="91">
        <f>+IF('UNITA E CONSUMI SOTTOUTENZE'!$C$8&gt;'UNITA E CONSUMI SOTTOUTENZE'!A339,('RIPARTIZ SOTTO-UTENZA_NOCONS'!$Z$5+'RIPARTIZ SOTTO-UTENZA_NOCONS'!$AC$5)/'UNITA E CONSUMI SOTTOUTENZE'!$F$14*'UNITA E CONSUMI SOTTOUTENZE'!$A$8,0)</f>
        <v>0</v>
      </c>
    </row>
    <row r="318" spans="1:8" ht="15" x14ac:dyDescent="0.25">
      <c r="A318" s="284">
        <v>4</v>
      </c>
      <c r="B318" s="92" t="str">
        <f>+'UNITA E CONSUMI SOTTOUTENZE'!B340</f>
        <v>E</v>
      </c>
      <c r="C318" s="144">
        <f>+'UNITA E CONSUMI SOTTOUTENZE'!E340</f>
        <v>0</v>
      </c>
      <c r="D318" s="294"/>
      <c r="E318" s="91">
        <f>+'RIPARTIZ SOTTO-UTENZA_dettagl'!AE315</f>
        <v>0</v>
      </c>
      <c r="H318" s="91">
        <f>+IF('UNITA E CONSUMI SOTTOUTENZE'!$C$8&gt;'UNITA E CONSUMI SOTTOUTENZE'!A340,('RIPARTIZ SOTTO-UTENZA_NOCONS'!$Z$5+'RIPARTIZ SOTTO-UTENZA_NOCONS'!$AC$5)/'UNITA E CONSUMI SOTTOUTENZE'!$F$14*'UNITA E CONSUMI SOTTOUTENZE'!$A$8,0)</f>
        <v>0</v>
      </c>
    </row>
    <row r="319" spans="1:8" ht="15" x14ac:dyDescent="0.25">
      <c r="A319" s="284">
        <v>5</v>
      </c>
      <c r="B319" s="92" t="str">
        <f>+'UNITA E CONSUMI SOTTOUTENZE'!B341</f>
        <v>F</v>
      </c>
      <c r="C319" s="144">
        <f>+'UNITA E CONSUMI SOTTOUTENZE'!E341</f>
        <v>0</v>
      </c>
      <c r="D319" s="294"/>
      <c r="E319" s="91">
        <f>+'RIPARTIZ SOTTO-UTENZA_dettagl'!AE316</f>
        <v>0</v>
      </c>
      <c r="H319" s="91">
        <f>+IF('UNITA E CONSUMI SOTTOUTENZE'!$C$8&gt;'UNITA E CONSUMI SOTTOUTENZE'!A341,('RIPARTIZ SOTTO-UTENZA_NOCONS'!$Z$5+'RIPARTIZ SOTTO-UTENZA_NOCONS'!$AC$5)/'UNITA E CONSUMI SOTTOUTENZE'!$F$14*'UNITA E CONSUMI SOTTOUTENZE'!$A$8,0)</f>
        <v>0</v>
      </c>
    </row>
    <row r="320" spans="1:8" ht="15" x14ac:dyDescent="0.25">
      <c r="A320" s="284">
        <v>6</v>
      </c>
      <c r="B320" s="92" t="str">
        <f>+'UNITA E CONSUMI SOTTOUTENZE'!B342</f>
        <v>G</v>
      </c>
      <c r="C320" s="144">
        <f>+'UNITA E CONSUMI SOTTOUTENZE'!E342</f>
        <v>0</v>
      </c>
      <c r="D320" s="294"/>
      <c r="E320" s="91">
        <f>+'RIPARTIZ SOTTO-UTENZA_dettagl'!AE317</f>
        <v>0</v>
      </c>
      <c r="H320" s="91">
        <f>+IF('UNITA E CONSUMI SOTTOUTENZE'!$C$8&gt;'UNITA E CONSUMI SOTTOUTENZE'!A342,('RIPARTIZ SOTTO-UTENZA_NOCONS'!$Z$5+'RIPARTIZ SOTTO-UTENZA_NOCONS'!$AC$5)/'UNITA E CONSUMI SOTTOUTENZE'!$F$14*'UNITA E CONSUMI SOTTOUTENZE'!$A$8,0)</f>
        <v>0</v>
      </c>
    </row>
    <row r="321" spans="1:8" ht="15" x14ac:dyDescent="0.25">
      <c r="A321" s="284">
        <v>7</v>
      </c>
      <c r="B321" s="92" t="str">
        <f>+'UNITA E CONSUMI SOTTOUTENZE'!B343</f>
        <v>H</v>
      </c>
      <c r="C321" s="144">
        <f>+'UNITA E CONSUMI SOTTOUTENZE'!E343</f>
        <v>0</v>
      </c>
      <c r="D321" s="294"/>
      <c r="E321" s="91">
        <f>+'RIPARTIZ SOTTO-UTENZA_dettagl'!AE318</f>
        <v>0</v>
      </c>
      <c r="H321" s="91">
        <f>+IF('UNITA E CONSUMI SOTTOUTENZE'!$C$8&gt;'UNITA E CONSUMI SOTTOUTENZE'!A343,('RIPARTIZ SOTTO-UTENZA_NOCONS'!$Z$5+'RIPARTIZ SOTTO-UTENZA_NOCONS'!$AC$5)/'UNITA E CONSUMI SOTTOUTENZE'!$F$14*'UNITA E CONSUMI SOTTOUTENZE'!$A$8,0)</f>
        <v>0</v>
      </c>
    </row>
    <row r="322" spans="1:8" ht="15" x14ac:dyDescent="0.25">
      <c r="A322" s="284">
        <v>8</v>
      </c>
      <c r="B322" s="92" t="str">
        <f>+'UNITA E CONSUMI SOTTOUTENZE'!B344</f>
        <v>I</v>
      </c>
      <c r="C322" s="144">
        <f>+'UNITA E CONSUMI SOTTOUTENZE'!E344</f>
        <v>0</v>
      </c>
      <c r="D322" s="294"/>
      <c r="E322" s="91">
        <f>+'RIPARTIZ SOTTO-UTENZA_dettagl'!AE319</f>
        <v>0</v>
      </c>
      <c r="H322" s="91">
        <f>+IF('UNITA E CONSUMI SOTTOUTENZE'!$C$8&gt;'UNITA E CONSUMI SOTTOUTENZE'!A344,('RIPARTIZ SOTTO-UTENZA_NOCONS'!$Z$5+'RIPARTIZ SOTTO-UTENZA_NOCONS'!$AC$5)/'UNITA E CONSUMI SOTTOUTENZE'!$F$14*'UNITA E CONSUMI SOTTOUTENZE'!$A$8,0)</f>
        <v>0</v>
      </c>
    </row>
    <row r="323" spans="1:8" ht="15" x14ac:dyDescent="0.25">
      <c r="A323" s="284">
        <v>9</v>
      </c>
      <c r="B323" s="92" t="str">
        <f>+'UNITA E CONSUMI SOTTOUTENZE'!B345</f>
        <v>L</v>
      </c>
      <c r="C323" s="144">
        <f>+'UNITA E CONSUMI SOTTOUTENZE'!E345</f>
        <v>0</v>
      </c>
      <c r="D323" s="294"/>
      <c r="E323" s="91">
        <f>+'RIPARTIZ SOTTO-UTENZA_dettagl'!AE320</f>
        <v>0</v>
      </c>
      <c r="H323" s="91">
        <f>+IF('UNITA E CONSUMI SOTTOUTENZE'!$C$8&gt;'UNITA E CONSUMI SOTTOUTENZE'!A345,('RIPARTIZ SOTTO-UTENZA_NOCONS'!$Z$5+'RIPARTIZ SOTTO-UTENZA_NOCONS'!$AC$5)/'UNITA E CONSUMI SOTTOUTENZE'!$F$14*'UNITA E CONSUMI SOTTOUTENZE'!$A$8,0)</f>
        <v>0</v>
      </c>
    </row>
    <row r="324" spans="1:8" ht="15" x14ac:dyDescent="0.25">
      <c r="A324" s="284">
        <v>10</v>
      </c>
      <c r="B324" s="92" t="str">
        <f>+'UNITA E CONSUMI SOTTOUTENZE'!B346</f>
        <v>M</v>
      </c>
      <c r="C324" s="144">
        <f>+'UNITA E CONSUMI SOTTOUTENZE'!E346</f>
        <v>0</v>
      </c>
      <c r="D324" s="294"/>
      <c r="E324" s="91">
        <f>+'RIPARTIZ SOTTO-UTENZA_dettagl'!AE321</f>
        <v>0</v>
      </c>
      <c r="H324" s="91">
        <f>+IF('UNITA E CONSUMI SOTTOUTENZE'!$C$8&gt;'UNITA E CONSUMI SOTTOUTENZE'!A346,('RIPARTIZ SOTTO-UTENZA_NOCONS'!$Z$5+'RIPARTIZ SOTTO-UTENZA_NOCONS'!$AC$5)/'UNITA E CONSUMI SOTTOUTENZE'!$F$14*'UNITA E CONSUMI SOTTOUTENZE'!$A$8,0)</f>
        <v>0</v>
      </c>
    </row>
    <row r="325" spans="1:8" ht="15" x14ac:dyDescent="0.25">
      <c r="A325" s="284">
        <v>11</v>
      </c>
      <c r="B325" s="92" t="str">
        <f>+'UNITA E CONSUMI SOTTOUTENZE'!B347</f>
        <v>N</v>
      </c>
      <c r="C325" s="144">
        <f>+'UNITA E CONSUMI SOTTOUTENZE'!E347</f>
        <v>0</v>
      </c>
      <c r="D325" s="294"/>
      <c r="E325" s="91">
        <f>+'RIPARTIZ SOTTO-UTENZA_dettagl'!AE322</f>
        <v>0</v>
      </c>
      <c r="H325" s="91">
        <f>+IF('UNITA E CONSUMI SOTTOUTENZE'!$C$8&gt;'UNITA E CONSUMI SOTTOUTENZE'!A347,('RIPARTIZ SOTTO-UTENZA_NOCONS'!$Z$5+'RIPARTIZ SOTTO-UTENZA_NOCONS'!$AC$5)/'UNITA E CONSUMI SOTTOUTENZE'!$F$14*'UNITA E CONSUMI SOTTOUTENZE'!$A$8,0)</f>
        <v>0</v>
      </c>
    </row>
    <row r="326" spans="1:8" ht="15" x14ac:dyDescent="0.25">
      <c r="A326" s="284">
        <v>12</v>
      </c>
      <c r="B326" s="92" t="str">
        <f>+'UNITA E CONSUMI SOTTOUTENZE'!B348</f>
        <v>O</v>
      </c>
      <c r="C326" s="144">
        <f>+'UNITA E CONSUMI SOTTOUTENZE'!E348</f>
        <v>0</v>
      </c>
      <c r="D326" s="294"/>
      <c r="E326" s="91">
        <f>+'RIPARTIZ SOTTO-UTENZA_dettagl'!AE323</f>
        <v>0</v>
      </c>
      <c r="H326" s="91">
        <f>+IF('UNITA E CONSUMI SOTTOUTENZE'!$C$8&gt;'UNITA E CONSUMI SOTTOUTENZE'!A348,('RIPARTIZ SOTTO-UTENZA_NOCONS'!$Z$5+'RIPARTIZ SOTTO-UTENZA_NOCONS'!$AC$5)/'UNITA E CONSUMI SOTTOUTENZE'!$F$14*'UNITA E CONSUMI SOTTOUTENZE'!$A$8,0)</f>
        <v>0</v>
      </c>
    </row>
    <row r="327" spans="1:8" ht="15" x14ac:dyDescent="0.25">
      <c r="A327" s="284">
        <v>13</v>
      </c>
      <c r="B327" s="92" t="str">
        <f>+'UNITA E CONSUMI SOTTOUTENZE'!B349</f>
        <v>P</v>
      </c>
      <c r="C327" s="144">
        <f>+'UNITA E CONSUMI SOTTOUTENZE'!E349</f>
        <v>0</v>
      </c>
      <c r="D327" s="294"/>
      <c r="E327" s="91">
        <f>+'RIPARTIZ SOTTO-UTENZA_dettagl'!AE324</f>
        <v>0</v>
      </c>
      <c r="H327" s="91">
        <f>+IF('UNITA E CONSUMI SOTTOUTENZE'!$C$8&gt;'UNITA E CONSUMI SOTTOUTENZE'!A349,('RIPARTIZ SOTTO-UTENZA_NOCONS'!$Z$5+'RIPARTIZ SOTTO-UTENZA_NOCONS'!$AC$5)/'UNITA E CONSUMI SOTTOUTENZE'!$F$14*'UNITA E CONSUMI SOTTOUTENZE'!$A$8,0)</f>
        <v>0</v>
      </c>
    </row>
    <row r="328" spans="1:8" ht="15" x14ac:dyDescent="0.25">
      <c r="A328" s="284">
        <v>14</v>
      </c>
      <c r="B328" s="92" t="str">
        <f>+'UNITA E CONSUMI SOTTOUTENZE'!B350</f>
        <v>Q</v>
      </c>
      <c r="C328" s="144">
        <f>+'UNITA E CONSUMI SOTTOUTENZE'!E350</f>
        <v>0</v>
      </c>
      <c r="D328" s="294"/>
      <c r="E328" s="91">
        <f>+'RIPARTIZ SOTTO-UTENZA_dettagl'!AE325</f>
        <v>0</v>
      </c>
      <c r="H328" s="91">
        <f>+IF('UNITA E CONSUMI SOTTOUTENZE'!$C$8&gt;'UNITA E CONSUMI SOTTOUTENZE'!A350,('RIPARTIZ SOTTO-UTENZA_NOCONS'!$Z$5+'RIPARTIZ SOTTO-UTENZA_NOCONS'!$AC$5)/'UNITA E CONSUMI SOTTOUTENZE'!$F$14*'UNITA E CONSUMI SOTTOUTENZE'!$A$8,0)</f>
        <v>0</v>
      </c>
    </row>
    <row r="329" spans="1:8" ht="15" x14ac:dyDescent="0.25">
      <c r="A329" s="284">
        <v>15</v>
      </c>
      <c r="B329" s="92" t="str">
        <f>+'UNITA E CONSUMI SOTTOUTENZE'!B351</f>
        <v>R</v>
      </c>
      <c r="C329" s="144">
        <f>+'UNITA E CONSUMI SOTTOUTENZE'!E351</f>
        <v>0</v>
      </c>
      <c r="D329" s="294"/>
      <c r="E329" s="91">
        <f>+'RIPARTIZ SOTTO-UTENZA_dettagl'!AE326</f>
        <v>0</v>
      </c>
      <c r="H329" s="91">
        <f>+IF('UNITA E CONSUMI SOTTOUTENZE'!$C$8&gt;'UNITA E CONSUMI SOTTOUTENZE'!A351,('RIPARTIZ SOTTO-UTENZA_NOCONS'!$Z$5+'RIPARTIZ SOTTO-UTENZA_NOCONS'!$AC$5)/'UNITA E CONSUMI SOTTOUTENZE'!$F$14*'UNITA E CONSUMI SOTTOUTENZE'!$A$8,0)</f>
        <v>0</v>
      </c>
    </row>
    <row r="330" spans="1:8" ht="15" x14ac:dyDescent="0.25">
      <c r="A330" s="284">
        <v>16</v>
      </c>
      <c r="B330" s="92" t="str">
        <f>+'UNITA E CONSUMI SOTTOUTENZE'!B352</f>
        <v>S</v>
      </c>
      <c r="C330" s="144">
        <f>+'UNITA E CONSUMI SOTTOUTENZE'!E352</f>
        <v>0</v>
      </c>
      <c r="D330" s="294"/>
      <c r="E330" s="91">
        <f>+'RIPARTIZ SOTTO-UTENZA_dettagl'!AE327</f>
        <v>0</v>
      </c>
      <c r="H330" s="91">
        <f>+IF('UNITA E CONSUMI SOTTOUTENZE'!$C$8&gt;'UNITA E CONSUMI SOTTOUTENZE'!A352,('RIPARTIZ SOTTO-UTENZA_NOCONS'!$Z$5+'RIPARTIZ SOTTO-UTENZA_NOCONS'!$AC$5)/'UNITA E CONSUMI SOTTOUTENZE'!$F$14*'UNITA E CONSUMI SOTTOUTENZE'!$A$8,0)</f>
        <v>0</v>
      </c>
    </row>
    <row r="331" spans="1:8" ht="15" x14ac:dyDescent="0.25">
      <c r="A331" s="284">
        <v>17</v>
      </c>
      <c r="B331" s="92" t="str">
        <f>+'UNITA E CONSUMI SOTTOUTENZE'!B353</f>
        <v>T</v>
      </c>
      <c r="C331" s="144">
        <f>+'UNITA E CONSUMI SOTTOUTENZE'!E353</f>
        <v>0</v>
      </c>
      <c r="D331" s="294"/>
      <c r="E331" s="91">
        <f>+'RIPARTIZ SOTTO-UTENZA_dettagl'!AE328</f>
        <v>0</v>
      </c>
      <c r="H331" s="91">
        <f>+IF('UNITA E CONSUMI SOTTOUTENZE'!$C$8&gt;'UNITA E CONSUMI SOTTOUTENZE'!A353,('RIPARTIZ SOTTO-UTENZA_NOCONS'!$Z$5+'RIPARTIZ SOTTO-UTENZA_NOCONS'!$AC$5)/'UNITA E CONSUMI SOTTOUTENZE'!$F$14*'UNITA E CONSUMI SOTTOUTENZE'!$A$8,0)</f>
        <v>0</v>
      </c>
    </row>
    <row r="332" spans="1:8" ht="15" x14ac:dyDescent="0.25">
      <c r="A332" s="284">
        <v>18</v>
      </c>
      <c r="B332" s="92" t="str">
        <f>+'UNITA E CONSUMI SOTTOUTENZE'!B354</f>
        <v>U</v>
      </c>
      <c r="C332" s="144">
        <f>+'UNITA E CONSUMI SOTTOUTENZE'!E354</f>
        <v>0</v>
      </c>
      <c r="D332" s="294"/>
      <c r="E332" s="91">
        <f>+'RIPARTIZ SOTTO-UTENZA_dettagl'!AE329</f>
        <v>0</v>
      </c>
      <c r="H332" s="91">
        <f>+IF('UNITA E CONSUMI SOTTOUTENZE'!$C$8&gt;'UNITA E CONSUMI SOTTOUTENZE'!A354,('RIPARTIZ SOTTO-UTENZA_NOCONS'!$Z$5+'RIPARTIZ SOTTO-UTENZA_NOCONS'!$AC$5)/'UNITA E CONSUMI SOTTOUTENZE'!$F$14*'UNITA E CONSUMI SOTTOUTENZE'!$A$8,0)</f>
        <v>0</v>
      </c>
    </row>
    <row r="333" spans="1:8" ht="15" x14ac:dyDescent="0.25">
      <c r="A333" s="284">
        <v>19</v>
      </c>
      <c r="B333" s="92" t="str">
        <f>+'UNITA E CONSUMI SOTTOUTENZE'!B355</f>
        <v>V</v>
      </c>
      <c r="C333" s="144">
        <f>+'UNITA E CONSUMI SOTTOUTENZE'!E355</f>
        <v>0</v>
      </c>
      <c r="D333" s="296"/>
      <c r="E333" s="91">
        <f>+'RIPARTIZ SOTTO-UTENZA_dettagl'!AE330</f>
        <v>0</v>
      </c>
      <c r="H333" s="91">
        <f>+IF('UNITA E CONSUMI SOTTOUTENZE'!$C$8&gt;'UNITA E CONSUMI SOTTOUTENZE'!A355,('RIPARTIZ SOTTO-UTENZA_NOCONS'!$Z$5+'RIPARTIZ SOTTO-UTENZA_NOCONS'!$AC$5)/'UNITA E CONSUMI SOTTOUTENZE'!$F$14*'UNITA E CONSUMI SOTTOUTENZE'!$A$8,0)</f>
        <v>0</v>
      </c>
    </row>
    <row r="334" spans="1:8" ht="15.75" collapsed="1" thickBot="1" x14ac:dyDescent="0.3">
      <c r="B334" s="302"/>
      <c r="C334" s="303"/>
      <c r="D334" s="294"/>
      <c r="E334" s="304"/>
      <c r="H334" s="280"/>
    </row>
    <row r="335" spans="1:8" ht="15.75" thickBot="1" x14ac:dyDescent="0.3">
      <c r="B335" s="280" t="s">
        <v>55</v>
      </c>
      <c r="C335" s="174">
        <f>+SUM(C336:C355)</f>
        <v>0</v>
      </c>
      <c r="E335" s="172">
        <f>+SUM(E336:E355)</f>
        <v>0</v>
      </c>
      <c r="H335" s="171">
        <f>+SUM(H336:H355)</f>
        <v>0</v>
      </c>
    </row>
    <row r="336" spans="1:8" ht="15" x14ac:dyDescent="0.25">
      <c r="A336" s="284">
        <v>0</v>
      </c>
      <c r="B336" s="92" t="str">
        <f>+'UNITA E CONSUMI SOTTOUTENZE'!B358</f>
        <v>A</v>
      </c>
      <c r="C336" s="173">
        <f>+'UNITA E CONSUMI SOTTOUTENZE'!E358</f>
        <v>0</v>
      </c>
      <c r="D336" s="294"/>
      <c r="E336" s="170">
        <f>+'RIPARTIZ SOTTO-UTENZA_dettagl'!AE333</f>
        <v>0</v>
      </c>
      <c r="H336" s="170">
        <f>+IF('UNITA E CONSUMI SOTTOUTENZE'!$C$9&gt;'UNITA E CONSUMI SOTTOUTENZE'!A358,('RIPARTIZ SOTTO-UTENZA_NOCONS'!$Z$5+'RIPARTIZ SOTTO-UTENZA_NOCONS'!$AC$5)/'UNITA E CONSUMI SOTTOUTENZE'!$F$14*'UNITA E CONSUMI SOTTOUTENZE'!$A$9,0)</f>
        <v>0</v>
      </c>
    </row>
    <row r="337" spans="1:8" ht="15" x14ac:dyDescent="0.25">
      <c r="A337" s="284">
        <v>1</v>
      </c>
      <c r="B337" s="92" t="str">
        <f>+'UNITA E CONSUMI SOTTOUTENZE'!B359</f>
        <v>B</v>
      </c>
      <c r="C337" s="144">
        <f>+'UNITA E CONSUMI SOTTOUTENZE'!E359</f>
        <v>0</v>
      </c>
      <c r="D337" s="294"/>
      <c r="E337" s="91">
        <f>+'RIPARTIZ SOTTO-UTENZA_dettagl'!AE334</f>
        <v>0</v>
      </c>
      <c r="H337" s="91">
        <f>+IF('UNITA E CONSUMI SOTTOUTENZE'!$C$9&gt;'UNITA E CONSUMI SOTTOUTENZE'!A359,('RIPARTIZ SOTTO-UTENZA_NOCONS'!$Z$5+'RIPARTIZ SOTTO-UTENZA_NOCONS'!$AC$5)/'UNITA E CONSUMI SOTTOUTENZE'!$F$14*'UNITA E CONSUMI SOTTOUTENZE'!$A$9,0)</f>
        <v>0</v>
      </c>
    </row>
    <row r="338" spans="1:8" ht="15" x14ac:dyDescent="0.25">
      <c r="A338" s="284">
        <v>2</v>
      </c>
      <c r="B338" s="92" t="str">
        <f>+'UNITA E CONSUMI SOTTOUTENZE'!B360</f>
        <v>C</v>
      </c>
      <c r="C338" s="144">
        <f>+'UNITA E CONSUMI SOTTOUTENZE'!E360</f>
        <v>0</v>
      </c>
      <c r="D338" s="294"/>
      <c r="E338" s="91">
        <f>+'RIPARTIZ SOTTO-UTENZA_dettagl'!AE335</f>
        <v>0</v>
      </c>
      <c r="H338" s="91">
        <f>+IF('UNITA E CONSUMI SOTTOUTENZE'!$C$9&gt;'UNITA E CONSUMI SOTTOUTENZE'!A360,('RIPARTIZ SOTTO-UTENZA_NOCONS'!$Z$5+'RIPARTIZ SOTTO-UTENZA_NOCONS'!$AC$5)/'UNITA E CONSUMI SOTTOUTENZE'!$F$14*'UNITA E CONSUMI SOTTOUTENZE'!$A$9,0)</f>
        <v>0</v>
      </c>
    </row>
    <row r="339" spans="1:8" ht="15" x14ac:dyDescent="0.25">
      <c r="A339" s="284">
        <v>3</v>
      </c>
      <c r="B339" s="92" t="str">
        <f>+'UNITA E CONSUMI SOTTOUTENZE'!B361</f>
        <v>D</v>
      </c>
      <c r="C339" s="144">
        <f>+'UNITA E CONSUMI SOTTOUTENZE'!E361</f>
        <v>0</v>
      </c>
      <c r="D339" s="294"/>
      <c r="E339" s="91">
        <f>+'RIPARTIZ SOTTO-UTENZA_dettagl'!AE336</f>
        <v>0</v>
      </c>
      <c r="H339" s="91">
        <f>+IF('UNITA E CONSUMI SOTTOUTENZE'!$C$9&gt;'UNITA E CONSUMI SOTTOUTENZE'!A361,('RIPARTIZ SOTTO-UTENZA_NOCONS'!$Z$5+'RIPARTIZ SOTTO-UTENZA_NOCONS'!$AC$5)/'UNITA E CONSUMI SOTTOUTENZE'!$F$14*'UNITA E CONSUMI SOTTOUTENZE'!$A$9,0)</f>
        <v>0</v>
      </c>
    </row>
    <row r="340" spans="1:8" ht="15" x14ac:dyDescent="0.25">
      <c r="A340" s="284">
        <v>4</v>
      </c>
      <c r="B340" s="92" t="str">
        <f>+'UNITA E CONSUMI SOTTOUTENZE'!B362</f>
        <v>E</v>
      </c>
      <c r="C340" s="144">
        <f>+'UNITA E CONSUMI SOTTOUTENZE'!E362</f>
        <v>0</v>
      </c>
      <c r="D340" s="294"/>
      <c r="E340" s="91">
        <f>+'RIPARTIZ SOTTO-UTENZA_dettagl'!AE337</f>
        <v>0</v>
      </c>
      <c r="H340" s="91">
        <f>+IF('UNITA E CONSUMI SOTTOUTENZE'!$C$9&gt;'UNITA E CONSUMI SOTTOUTENZE'!A362,('RIPARTIZ SOTTO-UTENZA_NOCONS'!$Z$5+'RIPARTIZ SOTTO-UTENZA_NOCONS'!$AC$5)/'UNITA E CONSUMI SOTTOUTENZE'!$F$14*'UNITA E CONSUMI SOTTOUTENZE'!$A$9,0)</f>
        <v>0</v>
      </c>
    </row>
    <row r="341" spans="1:8" ht="15" x14ac:dyDescent="0.25">
      <c r="A341" s="284">
        <v>5</v>
      </c>
      <c r="B341" s="92" t="str">
        <f>+'UNITA E CONSUMI SOTTOUTENZE'!B363</f>
        <v>F</v>
      </c>
      <c r="C341" s="144">
        <f>+'UNITA E CONSUMI SOTTOUTENZE'!E363</f>
        <v>0</v>
      </c>
      <c r="D341" s="294"/>
      <c r="E341" s="91">
        <f>+'RIPARTIZ SOTTO-UTENZA_dettagl'!AE338</f>
        <v>0</v>
      </c>
      <c r="H341" s="91">
        <f>+IF('UNITA E CONSUMI SOTTOUTENZE'!$C$9&gt;'UNITA E CONSUMI SOTTOUTENZE'!A363,('RIPARTIZ SOTTO-UTENZA_NOCONS'!$Z$5+'RIPARTIZ SOTTO-UTENZA_NOCONS'!$AC$5)/'UNITA E CONSUMI SOTTOUTENZE'!$F$14*'UNITA E CONSUMI SOTTOUTENZE'!$A$9,0)</f>
        <v>0</v>
      </c>
    </row>
    <row r="342" spans="1:8" ht="15" x14ac:dyDescent="0.25">
      <c r="A342" s="284">
        <v>6</v>
      </c>
      <c r="B342" s="92" t="str">
        <f>+'UNITA E CONSUMI SOTTOUTENZE'!B364</f>
        <v>G</v>
      </c>
      <c r="C342" s="144">
        <f>+'UNITA E CONSUMI SOTTOUTENZE'!E364</f>
        <v>0</v>
      </c>
      <c r="D342" s="294"/>
      <c r="E342" s="91">
        <f>+'RIPARTIZ SOTTO-UTENZA_dettagl'!AE339</f>
        <v>0</v>
      </c>
      <c r="H342" s="91">
        <f>+IF('UNITA E CONSUMI SOTTOUTENZE'!$C$9&gt;'UNITA E CONSUMI SOTTOUTENZE'!A364,('RIPARTIZ SOTTO-UTENZA_NOCONS'!$Z$5+'RIPARTIZ SOTTO-UTENZA_NOCONS'!$AC$5)/'UNITA E CONSUMI SOTTOUTENZE'!$F$14*'UNITA E CONSUMI SOTTOUTENZE'!$A$9,0)</f>
        <v>0</v>
      </c>
    </row>
    <row r="343" spans="1:8" ht="15" x14ac:dyDescent="0.25">
      <c r="A343" s="284">
        <v>7</v>
      </c>
      <c r="B343" s="92" t="str">
        <f>+'UNITA E CONSUMI SOTTOUTENZE'!B365</f>
        <v>H</v>
      </c>
      <c r="C343" s="144">
        <f>+'UNITA E CONSUMI SOTTOUTENZE'!E365</f>
        <v>0</v>
      </c>
      <c r="D343" s="294"/>
      <c r="E343" s="91">
        <f>+'RIPARTIZ SOTTO-UTENZA_dettagl'!AE340</f>
        <v>0</v>
      </c>
      <c r="H343" s="91">
        <f>+IF('UNITA E CONSUMI SOTTOUTENZE'!$C$9&gt;'UNITA E CONSUMI SOTTOUTENZE'!A365,('RIPARTIZ SOTTO-UTENZA_NOCONS'!$Z$5+'RIPARTIZ SOTTO-UTENZA_NOCONS'!$AC$5)/'UNITA E CONSUMI SOTTOUTENZE'!$F$14*'UNITA E CONSUMI SOTTOUTENZE'!$A$9,0)</f>
        <v>0</v>
      </c>
    </row>
    <row r="344" spans="1:8" ht="15" x14ac:dyDescent="0.25">
      <c r="A344" s="284">
        <v>8</v>
      </c>
      <c r="B344" s="92" t="str">
        <f>+'UNITA E CONSUMI SOTTOUTENZE'!B366</f>
        <v>I</v>
      </c>
      <c r="C344" s="144">
        <f>+'UNITA E CONSUMI SOTTOUTENZE'!E366</f>
        <v>0</v>
      </c>
      <c r="D344" s="294"/>
      <c r="E344" s="91">
        <f>+'RIPARTIZ SOTTO-UTENZA_dettagl'!AE341</f>
        <v>0</v>
      </c>
      <c r="H344" s="91">
        <f>+IF('UNITA E CONSUMI SOTTOUTENZE'!$C$9&gt;'UNITA E CONSUMI SOTTOUTENZE'!A366,('RIPARTIZ SOTTO-UTENZA_NOCONS'!$Z$5+'RIPARTIZ SOTTO-UTENZA_NOCONS'!$AC$5)/'UNITA E CONSUMI SOTTOUTENZE'!$F$14*'UNITA E CONSUMI SOTTOUTENZE'!$A$9,0)</f>
        <v>0</v>
      </c>
    </row>
    <row r="345" spans="1:8" ht="15" x14ac:dyDescent="0.25">
      <c r="A345" s="284">
        <v>9</v>
      </c>
      <c r="B345" s="92" t="str">
        <f>+'UNITA E CONSUMI SOTTOUTENZE'!B367</f>
        <v>L</v>
      </c>
      <c r="C345" s="144">
        <f>+'UNITA E CONSUMI SOTTOUTENZE'!E367</f>
        <v>0</v>
      </c>
      <c r="D345" s="294"/>
      <c r="E345" s="91">
        <f>+'RIPARTIZ SOTTO-UTENZA_dettagl'!AE342</f>
        <v>0</v>
      </c>
      <c r="H345" s="91">
        <f>+IF('UNITA E CONSUMI SOTTOUTENZE'!$C$9&gt;'UNITA E CONSUMI SOTTOUTENZE'!A367,('RIPARTIZ SOTTO-UTENZA_NOCONS'!$Z$5+'RIPARTIZ SOTTO-UTENZA_NOCONS'!$AC$5)/'UNITA E CONSUMI SOTTOUTENZE'!$F$14*'UNITA E CONSUMI SOTTOUTENZE'!$A$9,0)</f>
        <v>0</v>
      </c>
    </row>
    <row r="346" spans="1:8" ht="15" x14ac:dyDescent="0.25">
      <c r="A346" s="284">
        <v>10</v>
      </c>
      <c r="B346" s="92" t="str">
        <f>+'UNITA E CONSUMI SOTTOUTENZE'!B368</f>
        <v>M</v>
      </c>
      <c r="C346" s="144">
        <f>+'UNITA E CONSUMI SOTTOUTENZE'!E368</f>
        <v>0</v>
      </c>
      <c r="D346" s="294"/>
      <c r="E346" s="91">
        <f>+'RIPARTIZ SOTTO-UTENZA_dettagl'!AE343</f>
        <v>0</v>
      </c>
      <c r="H346" s="91">
        <f>+IF('UNITA E CONSUMI SOTTOUTENZE'!$C$9&gt;'UNITA E CONSUMI SOTTOUTENZE'!A368,('RIPARTIZ SOTTO-UTENZA_NOCONS'!$Z$5+'RIPARTIZ SOTTO-UTENZA_NOCONS'!$AC$5)/'UNITA E CONSUMI SOTTOUTENZE'!$F$14*'UNITA E CONSUMI SOTTOUTENZE'!$A$9,0)</f>
        <v>0</v>
      </c>
    </row>
    <row r="347" spans="1:8" ht="15" x14ac:dyDescent="0.25">
      <c r="A347" s="284">
        <v>11</v>
      </c>
      <c r="B347" s="92" t="str">
        <f>+'UNITA E CONSUMI SOTTOUTENZE'!B369</f>
        <v>N</v>
      </c>
      <c r="C347" s="144">
        <f>+'UNITA E CONSUMI SOTTOUTENZE'!E369</f>
        <v>0</v>
      </c>
      <c r="D347" s="294"/>
      <c r="E347" s="91">
        <f>+'RIPARTIZ SOTTO-UTENZA_dettagl'!AE344</f>
        <v>0</v>
      </c>
      <c r="H347" s="91">
        <f>+IF('UNITA E CONSUMI SOTTOUTENZE'!$C$9&gt;'UNITA E CONSUMI SOTTOUTENZE'!A369,('RIPARTIZ SOTTO-UTENZA_NOCONS'!$Z$5+'RIPARTIZ SOTTO-UTENZA_NOCONS'!$AC$5)/'UNITA E CONSUMI SOTTOUTENZE'!$F$14*'UNITA E CONSUMI SOTTOUTENZE'!$A$9,0)</f>
        <v>0</v>
      </c>
    </row>
    <row r="348" spans="1:8" ht="15" x14ac:dyDescent="0.25">
      <c r="A348" s="284">
        <v>12</v>
      </c>
      <c r="B348" s="92" t="str">
        <f>+'UNITA E CONSUMI SOTTOUTENZE'!B370</f>
        <v>O</v>
      </c>
      <c r="C348" s="144">
        <f>+'UNITA E CONSUMI SOTTOUTENZE'!E370</f>
        <v>0</v>
      </c>
      <c r="D348" s="294"/>
      <c r="E348" s="91">
        <f>+'RIPARTIZ SOTTO-UTENZA_dettagl'!AE345</f>
        <v>0</v>
      </c>
      <c r="H348" s="91">
        <f>+IF('UNITA E CONSUMI SOTTOUTENZE'!$C$9&gt;'UNITA E CONSUMI SOTTOUTENZE'!A370,('RIPARTIZ SOTTO-UTENZA_NOCONS'!$Z$5+'RIPARTIZ SOTTO-UTENZA_NOCONS'!$AC$5)/'UNITA E CONSUMI SOTTOUTENZE'!$F$14*'UNITA E CONSUMI SOTTOUTENZE'!$A$9,0)</f>
        <v>0</v>
      </c>
    </row>
    <row r="349" spans="1:8" ht="15" x14ac:dyDescent="0.25">
      <c r="A349" s="284">
        <v>13</v>
      </c>
      <c r="B349" s="92" t="str">
        <f>+'UNITA E CONSUMI SOTTOUTENZE'!B371</f>
        <v>P</v>
      </c>
      <c r="C349" s="144">
        <f>+'UNITA E CONSUMI SOTTOUTENZE'!E371</f>
        <v>0</v>
      </c>
      <c r="D349" s="294"/>
      <c r="E349" s="91">
        <f>+'RIPARTIZ SOTTO-UTENZA_dettagl'!AE346</f>
        <v>0</v>
      </c>
      <c r="H349" s="91">
        <f>+IF('UNITA E CONSUMI SOTTOUTENZE'!$C$9&gt;'UNITA E CONSUMI SOTTOUTENZE'!A371,('RIPARTIZ SOTTO-UTENZA_NOCONS'!$Z$5+'RIPARTIZ SOTTO-UTENZA_NOCONS'!$AC$5)/'UNITA E CONSUMI SOTTOUTENZE'!$F$14*'UNITA E CONSUMI SOTTOUTENZE'!$A$9,0)</f>
        <v>0</v>
      </c>
    </row>
    <row r="350" spans="1:8" ht="15" x14ac:dyDescent="0.25">
      <c r="A350" s="284">
        <v>14</v>
      </c>
      <c r="B350" s="92" t="str">
        <f>+'UNITA E CONSUMI SOTTOUTENZE'!B372</f>
        <v>Q</v>
      </c>
      <c r="C350" s="144">
        <f>+'UNITA E CONSUMI SOTTOUTENZE'!E372</f>
        <v>0</v>
      </c>
      <c r="D350" s="294"/>
      <c r="E350" s="91">
        <f>+'RIPARTIZ SOTTO-UTENZA_dettagl'!AE347</f>
        <v>0</v>
      </c>
      <c r="H350" s="91">
        <f>+IF('UNITA E CONSUMI SOTTOUTENZE'!$C$9&gt;'UNITA E CONSUMI SOTTOUTENZE'!A372,('RIPARTIZ SOTTO-UTENZA_NOCONS'!$Z$5+'RIPARTIZ SOTTO-UTENZA_NOCONS'!$AC$5)/'UNITA E CONSUMI SOTTOUTENZE'!$F$14*'UNITA E CONSUMI SOTTOUTENZE'!$A$9,0)</f>
        <v>0</v>
      </c>
    </row>
    <row r="351" spans="1:8" ht="15" x14ac:dyDescent="0.25">
      <c r="A351" s="284">
        <v>15</v>
      </c>
      <c r="B351" s="92" t="str">
        <f>+'UNITA E CONSUMI SOTTOUTENZE'!B373</f>
        <v>R</v>
      </c>
      <c r="C351" s="144">
        <f>+'UNITA E CONSUMI SOTTOUTENZE'!E373</f>
        <v>0</v>
      </c>
      <c r="D351" s="294"/>
      <c r="E351" s="91">
        <f>+'RIPARTIZ SOTTO-UTENZA_dettagl'!AE348</f>
        <v>0</v>
      </c>
      <c r="H351" s="91">
        <f>+IF('UNITA E CONSUMI SOTTOUTENZE'!$C$9&gt;'UNITA E CONSUMI SOTTOUTENZE'!A373,('RIPARTIZ SOTTO-UTENZA_NOCONS'!$Z$5+'RIPARTIZ SOTTO-UTENZA_NOCONS'!$AC$5)/'UNITA E CONSUMI SOTTOUTENZE'!$F$14*'UNITA E CONSUMI SOTTOUTENZE'!$A$9,0)</f>
        <v>0</v>
      </c>
    </row>
    <row r="352" spans="1:8" ht="15" x14ac:dyDescent="0.25">
      <c r="A352" s="284">
        <v>16</v>
      </c>
      <c r="B352" s="92" t="str">
        <f>+'UNITA E CONSUMI SOTTOUTENZE'!B374</f>
        <v>S</v>
      </c>
      <c r="C352" s="144">
        <f>+'UNITA E CONSUMI SOTTOUTENZE'!E374</f>
        <v>0</v>
      </c>
      <c r="D352" s="294"/>
      <c r="E352" s="91">
        <f>+'RIPARTIZ SOTTO-UTENZA_dettagl'!AE349</f>
        <v>0</v>
      </c>
      <c r="H352" s="91">
        <f>+IF('UNITA E CONSUMI SOTTOUTENZE'!$C$9&gt;'UNITA E CONSUMI SOTTOUTENZE'!A374,('RIPARTIZ SOTTO-UTENZA_NOCONS'!$Z$5+'RIPARTIZ SOTTO-UTENZA_NOCONS'!$AC$5)/'UNITA E CONSUMI SOTTOUTENZE'!$F$14*'UNITA E CONSUMI SOTTOUTENZE'!$A$9,0)</f>
        <v>0</v>
      </c>
    </row>
    <row r="353" spans="1:8" ht="15" x14ac:dyDescent="0.25">
      <c r="A353" s="284">
        <v>17</v>
      </c>
      <c r="B353" s="92" t="str">
        <f>+'UNITA E CONSUMI SOTTOUTENZE'!B375</f>
        <v>T</v>
      </c>
      <c r="C353" s="144">
        <f>+'UNITA E CONSUMI SOTTOUTENZE'!E375</f>
        <v>0</v>
      </c>
      <c r="D353" s="294"/>
      <c r="E353" s="91">
        <f>+'RIPARTIZ SOTTO-UTENZA_dettagl'!AE350</f>
        <v>0</v>
      </c>
      <c r="H353" s="91">
        <f>+IF('UNITA E CONSUMI SOTTOUTENZE'!$C$9&gt;'UNITA E CONSUMI SOTTOUTENZE'!A375,('RIPARTIZ SOTTO-UTENZA_NOCONS'!$Z$5+'RIPARTIZ SOTTO-UTENZA_NOCONS'!$AC$5)/'UNITA E CONSUMI SOTTOUTENZE'!$F$14*'UNITA E CONSUMI SOTTOUTENZE'!$A$9,0)</f>
        <v>0</v>
      </c>
    </row>
    <row r="354" spans="1:8" ht="15" x14ac:dyDescent="0.25">
      <c r="A354" s="284">
        <v>18</v>
      </c>
      <c r="B354" s="92" t="str">
        <f>+'UNITA E CONSUMI SOTTOUTENZE'!B376</f>
        <v>U</v>
      </c>
      <c r="C354" s="144">
        <f>+'UNITA E CONSUMI SOTTOUTENZE'!E376</f>
        <v>0</v>
      </c>
      <c r="D354" s="294"/>
      <c r="E354" s="91">
        <f>+'RIPARTIZ SOTTO-UTENZA_dettagl'!AE351</f>
        <v>0</v>
      </c>
      <c r="H354" s="91">
        <f>+IF('UNITA E CONSUMI SOTTOUTENZE'!$C$9&gt;'UNITA E CONSUMI SOTTOUTENZE'!A376,('RIPARTIZ SOTTO-UTENZA_NOCONS'!$Z$5+'RIPARTIZ SOTTO-UTENZA_NOCONS'!$AC$5)/'UNITA E CONSUMI SOTTOUTENZE'!$F$14*'UNITA E CONSUMI SOTTOUTENZE'!$A$9,0)</f>
        <v>0</v>
      </c>
    </row>
    <row r="355" spans="1:8" ht="15" x14ac:dyDescent="0.25">
      <c r="A355" s="284">
        <v>19</v>
      </c>
      <c r="B355" s="92" t="str">
        <f>+'UNITA E CONSUMI SOTTOUTENZE'!B377</f>
        <v>V</v>
      </c>
      <c r="C355" s="144">
        <f>+'UNITA E CONSUMI SOTTOUTENZE'!E377</f>
        <v>0</v>
      </c>
      <c r="D355" s="294"/>
      <c r="E355" s="91">
        <f>+'RIPARTIZ SOTTO-UTENZA_dettagl'!AE352</f>
        <v>0</v>
      </c>
      <c r="H355" s="91">
        <f>+IF('UNITA E CONSUMI SOTTOUTENZE'!$C$9&gt;'UNITA E CONSUMI SOTTOUTENZE'!A377,('RIPARTIZ SOTTO-UTENZA_NOCONS'!$Z$5+'RIPARTIZ SOTTO-UTENZA_NOCONS'!$AC$5)/'UNITA E CONSUMI SOTTOUTENZE'!$F$14*'UNITA E CONSUMI SOTTOUTENZE'!$A$9,0)</f>
        <v>0</v>
      </c>
    </row>
    <row r="356" spans="1:8" ht="15.75" thickBot="1" x14ac:dyDescent="0.3">
      <c r="B356" s="302"/>
      <c r="C356" s="303"/>
      <c r="D356" s="294"/>
      <c r="E356" s="304"/>
      <c r="H356" s="280"/>
    </row>
    <row r="357" spans="1:8" ht="15.75" thickBot="1" x14ac:dyDescent="0.3">
      <c r="B357" s="280" t="s">
        <v>56</v>
      </c>
      <c r="C357" s="174">
        <f>+SUM(C358:C377)</f>
        <v>0</v>
      </c>
      <c r="E357" s="171">
        <f>+SUM(E358:E377)</f>
        <v>0</v>
      </c>
      <c r="H357" s="171">
        <f>+SUM(H358:H377)</f>
        <v>0</v>
      </c>
    </row>
    <row r="358" spans="1:8" ht="15" x14ac:dyDescent="0.25">
      <c r="A358" s="284">
        <v>0</v>
      </c>
      <c r="B358" s="92" t="str">
        <f>+'UNITA E CONSUMI SOTTOUTENZE'!B380</f>
        <v>A</v>
      </c>
      <c r="C358" s="173">
        <f>+'UNITA E CONSUMI SOTTOUTENZE'!E380</f>
        <v>0</v>
      </c>
      <c r="D358" s="294"/>
      <c r="E358" s="170">
        <f>+'RIPARTIZ SOTTO-UTENZA_dettagl'!AE355</f>
        <v>0</v>
      </c>
      <c r="H358" s="170">
        <f>+IF('UNITA E CONSUMI SOTTOUTENZE'!$C$10&gt;'UNITA E CONSUMI SOTTOUTENZE'!A380,('RIPARTIZ SOTTO-UTENZA_NOCONS'!$Z$5+'RIPARTIZ SOTTO-UTENZA_NOCONS'!$AC$5)/'UNITA E CONSUMI SOTTOUTENZE'!$F$14*'UNITA E CONSUMI SOTTOUTENZE'!$A$10,0)</f>
        <v>0</v>
      </c>
    </row>
    <row r="359" spans="1:8" ht="15" x14ac:dyDescent="0.25">
      <c r="A359" s="284">
        <v>1</v>
      </c>
      <c r="B359" s="92" t="str">
        <f>+'UNITA E CONSUMI SOTTOUTENZE'!B381</f>
        <v>B</v>
      </c>
      <c r="C359" s="144">
        <f>+'UNITA E CONSUMI SOTTOUTENZE'!E381</f>
        <v>0</v>
      </c>
      <c r="D359" s="294"/>
      <c r="E359" s="91">
        <f>+'RIPARTIZ SOTTO-UTENZA_dettagl'!AE356</f>
        <v>0</v>
      </c>
      <c r="H359" s="91">
        <f>+IF('UNITA E CONSUMI SOTTOUTENZE'!$C$10&gt;'UNITA E CONSUMI SOTTOUTENZE'!A381,('RIPARTIZ SOTTO-UTENZA_NOCONS'!$Z$5+'RIPARTIZ SOTTO-UTENZA_NOCONS'!$AC$5)/'UNITA E CONSUMI SOTTOUTENZE'!$F$14*'UNITA E CONSUMI SOTTOUTENZE'!$A$10,0)</f>
        <v>0</v>
      </c>
    </row>
    <row r="360" spans="1:8" ht="15" x14ac:dyDescent="0.25">
      <c r="A360" s="284">
        <v>2</v>
      </c>
      <c r="B360" s="92" t="str">
        <f>+'UNITA E CONSUMI SOTTOUTENZE'!B382</f>
        <v>C</v>
      </c>
      <c r="C360" s="144">
        <f>+'UNITA E CONSUMI SOTTOUTENZE'!E382</f>
        <v>0</v>
      </c>
      <c r="D360" s="294"/>
      <c r="E360" s="91">
        <f>+'RIPARTIZ SOTTO-UTENZA_dettagl'!AE357</f>
        <v>0</v>
      </c>
      <c r="H360" s="91">
        <f>+IF('UNITA E CONSUMI SOTTOUTENZE'!$C$10&gt;'UNITA E CONSUMI SOTTOUTENZE'!A382,('RIPARTIZ SOTTO-UTENZA_NOCONS'!$Z$5+'RIPARTIZ SOTTO-UTENZA_NOCONS'!$AC$5)/'UNITA E CONSUMI SOTTOUTENZE'!$F$14*'UNITA E CONSUMI SOTTOUTENZE'!$A$10,0)</f>
        <v>0</v>
      </c>
    </row>
    <row r="361" spans="1:8" ht="15" x14ac:dyDescent="0.25">
      <c r="A361" s="284">
        <v>3</v>
      </c>
      <c r="B361" s="92" t="str">
        <f>+'UNITA E CONSUMI SOTTOUTENZE'!B383</f>
        <v>D</v>
      </c>
      <c r="C361" s="144">
        <f>+'UNITA E CONSUMI SOTTOUTENZE'!E383</f>
        <v>0</v>
      </c>
      <c r="D361" s="294"/>
      <c r="E361" s="91">
        <f>+'RIPARTIZ SOTTO-UTENZA_dettagl'!AE358</f>
        <v>0</v>
      </c>
      <c r="H361" s="91">
        <f>+IF('UNITA E CONSUMI SOTTOUTENZE'!$C$10&gt;'UNITA E CONSUMI SOTTOUTENZE'!A383,('RIPARTIZ SOTTO-UTENZA_NOCONS'!$Z$5+'RIPARTIZ SOTTO-UTENZA_NOCONS'!$AC$5)/'UNITA E CONSUMI SOTTOUTENZE'!$F$14*'UNITA E CONSUMI SOTTOUTENZE'!$A$10,0)</f>
        <v>0</v>
      </c>
    </row>
    <row r="362" spans="1:8" ht="15" x14ac:dyDescent="0.25">
      <c r="A362" s="284">
        <v>4</v>
      </c>
      <c r="B362" s="92" t="str">
        <f>+'UNITA E CONSUMI SOTTOUTENZE'!B384</f>
        <v>E</v>
      </c>
      <c r="C362" s="144">
        <f>+'UNITA E CONSUMI SOTTOUTENZE'!E384</f>
        <v>0</v>
      </c>
      <c r="D362" s="294"/>
      <c r="E362" s="91">
        <f>+'RIPARTIZ SOTTO-UTENZA_dettagl'!AE359</f>
        <v>0</v>
      </c>
      <c r="H362" s="91">
        <f>+IF('UNITA E CONSUMI SOTTOUTENZE'!$C$10&gt;'UNITA E CONSUMI SOTTOUTENZE'!A384,('RIPARTIZ SOTTO-UTENZA_NOCONS'!$Z$5+'RIPARTIZ SOTTO-UTENZA_NOCONS'!$AC$5)/'UNITA E CONSUMI SOTTOUTENZE'!$F$14*'UNITA E CONSUMI SOTTOUTENZE'!$A$10,0)</f>
        <v>0</v>
      </c>
    </row>
    <row r="363" spans="1:8" ht="15" x14ac:dyDescent="0.25">
      <c r="A363" s="284">
        <v>5</v>
      </c>
      <c r="B363" s="92" t="str">
        <f>+'UNITA E CONSUMI SOTTOUTENZE'!B385</f>
        <v>F</v>
      </c>
      <c r="C363" s="144">
        <f>+'UNITA E CONSUMI SOTTOUTENZE'!E385</f>
        <v>0</v>
      </c>
      <c r="D363" s="294"/>
      <c r="E363" s="91">
        <f>+'RIPARTIZ SOTTO-UTENZA_dettagl'!AE360</f>
        <v>0</v>
      </c>
      <c r="H363" s="91">
        <f>+IF('UNITA E CONSUMI SOTTOUTENZE'!$C$10&gt;'UNITA E CONSUMI SOTTOUTENZE'!A385,('RIPARTIZ SOTTO-UTENZA_NOCONS'!$Z$5+'RIPARTIZ SOTTO-UTENZA_NOCONS'!$AC$5)/'UNITA E CONSUMI SOTTOUTENZE'!$F$14*'UNITA E CONSUMI SOTTOUTENZE'!$A$10,0)</f>
        <v>0</v>
      </c>
    </row>
    <row r="364" spans="1:8" ht="15" x14ac:dyDescent="0.25">
      <c r="A364" s="284">
        <v>6</v>
      </c>
      <c r="B364" s="92" t="str">
        <f>+'UNITA E CONSUMI SOTTOUTENZE'!B386</f>
        <v>G</v>
      </c>
      <c r="C364" s="144">
        <f>+'UNITA E CONSUMI SOTTOUTENZE'!E386</f>
        <v>0</v>
      </c>
      <c r="D364" s="294"/>
      <c r="E364" s="91">
        <f>+'RIPARTIZ SOTTO-UTENZA_dettagl'!AE361</f>
        <v>0</v>
      </c>
      <c r="H364" s="91">
        <f>+IF('UNITA E CONSUMI SOTTOUTENZE'!$C$10&gt;'UNITA E CONSUMI SOTTOUTENZE'!A386,('RIPARTIZ SOTTO-UTENZA_NOCONS'!$Z$5+'RIPARTIZ SOTTO-UTENZA_NOCONS'!$AC$5)/'UNITA E CONSUMI SOTTOUTENZE'!$F$14*'UNITA E CONSUMI SOTTOUTENZE'!$A$10,0)</f>
        <v>0</v>
      </c>
    </row>
    <row r="365" spans="1:8" ht="15" x14ac:dyDescent="0.25">
      <c r="A365" s="284">
        <v>7</v>
      </c>
      <c r="B365" s="92" t="str">
        <f>+'UNITA E CONSUMI SOTTOUTENZE'!B387</f>
        <v>H</v>
      </c>
      <c r="C365" s="144">
        <f>+'UNITA E CONSUMI SOTTOUTENZE'!E387</f>
        <v>0</v>
      </c>
      <c r="D365" s="294"/>
      <c r="E365" s="91">
        <f>+'RIPARTIZ SOTTO-UTENZA_dettagl'!AE362</f>
        <v>0</v>
      </c>
      <c r="H365" s="91">
        <f>+IF('UNITA E CONSUMI SOTTOUTENZE'!$C$10&gt;'UNITA E CONSUMI SOTTOUTENZE'!A387,('RIPARTIZ SOTTO-UTENZA_NOCONS'!$Z$5+'RIPARTIZ SOTTO-UTENZA_NOCONS'!$AC$5)/'UNITA E CONSUMI SOTTOUTENZE'!$F$14*'UNITA E CONSUMI SOTTOUTENZE'!$A$10,0)</f>
        <v>0</v>
      </c>
    </row>
    <row r="366" spans="1:8" ht="15" x14ac:dyDescent="0.25">
      <c r="A366" s="284">
        <v>8</v>
      </c>
      <c r="B366" s="92" t="str">
        <f>+'UNITA E CONSUMI SOTTOUTENZE'!B388</f>
        <v>I</v>
      </c>
      <c r="C366" s="144">
        <f>+'UNITA E CONSUMI SOTTOUTENZE'!E388</f>
        <v>0</v>
      </c>
      <c r="D366" s="294"/>
      <c r="E366" s="91">
        <f>+'RIPARTIZ SOTTO-UTENZA_dettagl'!AE363</f>
        <v>0</v>
      </c>
      <c r="H366" s="91">
        <f>+IF('UNITA E CONSUMI SOTTOUTENZE'!$C$10&gt;'UNITA E CONSUMI SOTTOUTENZE'!A388,('RIPARTIZ SOTTO-UTENZA_NOCONS'!$Z$5+'RIPARTIZ SOTTO-UTENZA_NOCONS'!$AC$5)/'UNITA E CONSUMI SOTTOUTENZE'!$F$14*'UNITA E CONSUMI SOTTOUTENZE'!$A$10,0)</f>
        <v>0</v>
      </c>
    </row>
    <row r="367" spans="1:8" ht="15" x14ac:dyDescent="0.25">
      <c r="A367" s="284">
        <v>9</v>
      </c>
      <c r="B367" s="92" t="str">
        <f>+'UNITA E CONSUMI SOTTOUTENZE'!B389</f>
        <v>L</v>
      </c>
      <c r="C367" s="144">
        <f>+'UNITA E CONSUMI SOTTOUTENZE'!E389</f>
        <v>0</v>
      </c>
      <c r="D367" s="294"/>
      <c r="E367" s="91">
        <f>+'RIPARTIZ SOTTO-UTENZA_dettagl'!AE364</f>
        <v>0</v>
      </c>
      <c r="H367" s="91">
        <f>+IF('UNITA E CONSUMI SOTTOUTENZE'!$C$10&gt;'UNITA E CONSUMI SOTTOUTENZE'!A389,('RIPARTIZ SOTTO-UTENZA_NOCONS'!$Z$5+'RIPARTIZ SOTTO-UTENZA_NOCONS'!$AC$5)/'UNITA E CONSUMI SOTTOUTENZE'!$F$14*'UNITA E CONSUMI SOTTOUTENZE'!$A$10,0)</f>
        <v>0</v>
      </c>
    </row>
    <row r="368" spans="1:8" ht="15" x14ac:dyDescent="0.25">
      <c r="A368" s="284">
        <v>10</v>
      </c>
      <c r="B368" s="92" t="str">
        <f>+'UNITA E CONSUMI SOTTOUTENZE'!B390</f>
        <v>M</v>
      </c>
      <c r="C368" s="144">
        <f>+'UNITA E CONSUMI SOTTOUTENZE'!E390</f>
        <v>0</v>
      </c>
      <c r="D368" s="294"/>
      <c r="E368" s="91">
        <f>+'RIPARTIZ SOTTO-UTENZA_dettagl'!AE365</f>
        <v>0</v>
      </c>
      <c r="H368" s="91">
        <f>+IF('UNITA E CONSUMI SOTTOUTENZE'!$C$10&gt;'UNITA E CONSUMI SOTTOUTENZE'!A390,('RIPARTIZ SOTTO-UTENZA_NOCONS'!$Z$5+'RIPARTIZ SOTTO-UTENZA_NOCONS'!$AC$5)/'UNITA E CONSUMI SOTTOUTENZE'!$F$14*'UNITA E CONSUMI SOTTOUTENZE'!$A$10,0)</f>
        <v>0</v>
      </c>
    </row>
    <row r="369" spans="1:9" ht="15" x14ac:dyDescent="0.25">
      <c r="A369" s="284">
        <v>11</v>
      </c>
      <c r="B369" s="92" t="str">
        <f>+'UNITA E CONSUMI SOTTOUTENZE'!B391</f>
        <v>N</v>
      </c>
      <c r="C369" s="144">
        <f>+'UNITA E CONSUMI SOTTOUTENZE'!E391</f>
        <v>0</v>
      </c>
      <c r="D369" s="294"/>
      <c r="E369" s="91">
        <f>+'RIPARTIZ SOTTO-UTENZA_dettagl'!AE366</f>
        <v>0</v>
      </c>
      <c r="H369" s="91">
        <f>+IF('UNITA E CONSUMI SOTTOUTENZE'!$C$10&gt;'UNITA E CONSUMI SOTTOUTENZE'!A391,('RIPARTIZ SOTTO-UTENZA_NOCONS'!$Z$5+'RIPARTIZ SOTTO-UTENZA_NOCONS'!$AC$5)/'UNITA E CONSUMI SOTTOUTENZE'!$F$14*'UNITA E CONSUMI SOTTOUTENZE'!$A$10,0)</f>
        <v>0</v>
      </c>
    </row>
    <row r="370" spans="1:9" ht="15" x14ac:dyDescent="0.25">
      <c r="A370" s="284">
        <v>12</v>
      </c>
      <c r="B370" s="92" t="str">
        <f>+'UNITA E CONSUMI SOTTOUTENZE'!B392</f>
        <v>O</v>
      </c>
      <c r="C370" s="144">
        <f>+'UNITA E CONSUMI SOTTOUTENZE'!E392</f>
        <v>0</v>
      </c>
      <c r="D370" s="294"/>
      <c r="E370" s="91">
        <f>+'RIPARTIZ SOTTO-UTENZA_dettagl'!AE367</f>
        <v>0</v>
      </c>
      <c r="H370" s="91">
        <f>+IF('UNITA E CONSUMI SOTTOUTENZE'!$C$10&gt;'UNITA E CONSUMI SOTTOUTENZE'!A392,('RIPARTIZ SOTTO-UTENZA_NOCONS'!$Z$5+'RIPARTIZ SOTTO-UTENZA_NOCONS'!$AC$5)/'UNITA E CONSUMI SOTTOUTENZE'!$F$14*'UNITA E CONSUMI SOTTOUTENZE'!$A$10,0)</f>
        <v>0</v>
      </c>
    </row>
    <row r="371" spans="1:9" ht="15" x14ac:dyDescent="0.25">
      <c r="A371" s="284">
        <v>13</v>
      </c>
      <c r="B371" s="92" t="str">
        <f>+'UNITA E CONSUMI SOTTOUTENZE'!B393</f>
        <v>P</v>
      </c>
      <c r="C371" s="144">
        <f>+'UNITA E CONSUMI SOTTOUTENZE'!E393</f>
        <v>0</v>
      </c>
      <c r="D371" s="294"/>
      <c r="E371" s="91">
        <f>+'RIPARTIZ SOTTO-UTENZA_dettagl'!AE368</f>
        <v>0</v>
      </c>
      <c r="H371" s="91">
        <f>+IF('UNITA E CONSUMI SOTTOUTENZE'!$C$10&gt;'UNITA E CONSUMI SOTTOUTENZE'!A393,('RIPARTIZ SOTTO-UTENZA_NOCONS'!$Z$5+'RIPARTIZ SOTTO-UTENZA_NOCONS'!$AC$5)/'UNITA E CONSUMI SOTTOUTENZE'!$F$14*'UNITA E CONSUMI SOTTOUTENZE'!$A$10,0)</f>
        <v>0</v>
      </c>
    </row>
    <row r="372" spans="1:9" ht="15" x14ac:dyDescent="0.25">
      <c r="A372" s="284">
        <v>14</v>
      </c>
      <c r="B372" s="92" t="str">
        <f>+'UNITA E CONSUMI SOTTOUTENZE'!B394</f>
        <v>Q</v>
      </c>
      <c r="C372" s="144">
        <f>+'UNITA E CONSUMI SOTTOUTENZE'!E394</f>
        <v>0</v>
      </c>
      <c r="D372" s="294"/>
      <c r="E372" s="91">
        <f>+'RIPARTIZ SOTTO-UTENZA_dettagl'!AE369</f>
        <v>0</v>
      </c>
      <c r="H372" s="91">
        <f>+IF('UNITA E CONSUMI SOTTOUTENZE'!$C$10&gt;'UNITA E CONSUMI SOTTOUTENZE'!A394,('RIPARTIZ SOTTO-UTENZA_NOCONS'!$Z$5+'RIPARTIZ SOTTO-UTENZA_NOCONS'!$AC$5)/'UNITA E CONSUMI SOTTOUTENZE'!$F$14*'UNITA E CONSUMI SOTTOUTENZE'!$A$10,0)</f>
        <v>0</v>
      </c>
    </row>
    <row r="373" spans="1:9" ht="15" x14ac:dyDescent="0.25">
      <c r="A373" s="284">
        <v>15</v>
      </c>
      <c r="B373" s="92" t="str">
        <f>+'UNITA E CONSUMI SOTTOUTENZE'!B395</f>
        <v>R</v>
      </c>
      <c r="C373" s="144">
        <f>+'UNITA E CONSUMI SOTTOUTENZE'!E395</f>
        <v>0</v>
      </c>
      <c r="D373" s="294"/>
      <c r="E373" s="91">
        <f>+'RIPARTIZ SOTTO-UTENZA_dettagl'!AE370</f>
        <v>0</v>
      </c>
      <c r="H373" s="91">
        <f>+IF('UNITA E CONSUMI SOTTOUTENZE'!$C$10&gt;'UNITA E CONSUMI SOTTOUTENZE'!A395,('RIPARTIZ SOTTO-UTENZA_NOCONS'!$Z$5+'RIPARTIZ SOTTO-UTENZA_NOCONS'!$AC$5)/'UNITA E CONSUMI SOTTOUTENZE'!$F$14*'UNITA E CONSUMI SOTTOUTENZE'!$A$10,0)</f>
        <v>0</v>
      </c>
    </row>
    <row r="374" spans="1:9" ht="15" x14ac:dyDescent="0.25">
      <c r="A374" s="284">
        <v>16</v>
      </c>
      <c r="B374" s="92" t="str">
        <f>+'UNITA E CONSUMI SOTTOUTENZE'!B396</f>
        <v>S</v>
      </c>
      <c r="C374" s="144">
        <f>+'UNITA E CONSUMI SOTTOUTENZE'!E396</f>
        <v>0</v>
      </c>
      <c r="D374" s="294"/>
      <c r="E374" s="91">
        <f>+'RIPARTIZ SOTTO-UTENZA_dettagl'!AE371</f>
        <v>0</v>
      </c>
      <c r="H374" s="91">
        <f>+IF('UNITA E CONSUMI SOTTOUTENZE'!$C$10&gt;'UNITA E CONSUMI SOTTOUTENZE'!A396,('RIPARTIZ SOTTO-UTENZA_NOCONS'!$Z$5+'RIPARTIZ SOTTO-UTENZA_NOCONS'!$AC$5)/'UNITA E CONSUMI SOTTOUTENZE'!$F$14*'UNITA E CONSUMI SOTTOUTENZE'!$A$10,0)</f>
        <v>0</v>
      </c>
    </row>
    <row r="375" spans="1:9" ht="15" x14ac:dyDescent="0.25">
      <c r="A375" s="284">
        <v>17</v>
      </c>
      <c r="B375" s="92" t="str">
        <f>+'UNITA E CONSUMI SOTTOUTENZE'!B397</f>
        <v>T</v>
      </c>
      <c r="C375" s="144">
        <f>+'UNITA E CONSUMI SOTTOUTENZE'!E397</f>
        <v>0</v>
      </c>
      <c r="D375" s="294"/>
      <c r="E375" s="91">
        <f>+'RIPARTIZ SOTTO-UTENZA_dettagl'!AE372</f>
        <v>0</v>
      </c>
      <c r="H375" s="91">
        <f>+IF('UNITA E CONSUMI SOTTOUTENZE'!$C$10&gt;'UNITA E CONSUMI SOTTOUTENZE'!A397,('RIPARTIZ SOTTO-UTENZA_NOCONS'!$Z$5+'RIPARTIZ SOTTO-UTENZA_NOCONS'!$AC$5)/'UNITA E CONSUMI SOTTOUTENZE'!$F$14*'UNITA E CONSUMI SOTTOUTENZE'!$A$10,0)</f>
        <v>0</v>
      </c>
    </row>
    <row r="376" spans="1:9" ht="15" x14ac:dyDescent="0.25">
      <c r="A376" s="284">
        <v>18</v>
      </c>
      <c r="B376" s="92" t="str">
        <f>+'UNITA E CONSUMI SOTTOUTENZE'!B398</f>
        <v>U</v>
      </c>
      <c r="C376" s="144">
        <f>+'UNITA E CONSUMI SOTTOUTENZE'!E398</f>
        <v>0</v>
      </c>
      <c r="D376" s="294"/>
      <c r="E376" s="91">
        <f>+'RIPARTIZ SOTTO-UTENZA_dettagl'!AE373</f>
        <v>0</v>
      </c>
      <c r="H376" s="91">
        <f>+IF('UNITA E CONSUMI SOTTOUTENZE'!$C$10&gt;'UNITA E CONSUMI SOTTOUTENZE'!A398,('RIPARTIZ SOTTO-UTENZA_NOCONS'!$Z$5+'RIPARTIZ SOTTO-UTENZA_NOCONS'!$AC$5)/'UNITA E CONSUMI SOTTOUTENZE'!$F$14*'UNITA E CONSUMI SOTTOUTENZE'!$A$10,0)</f>
        <v>0</v>
      </c>
    </row>
    <row r="377" spans="1:9" ht="15" x14ac:dyDescent="0.25">
      <c r="A377" s="284">
        <v>19</v>
      </c>
      <c r="B377" s="92" t="str">
        <f>+'UNITA E CONSUMI SOTTOUTENZE'!B399</f>
        <v>V</v>
      </c>
      <c r="C377" s="144">
        <f>+'UNITA E CONSUMI SOTTOUTENZE'!E399</f>
        <v>0</v>
      </c>
      <c r="D377" s="296"/>
      <c r="E377" s="91">
        <f>+'RIPARTIZ SOTTO-UTENZA_dettagl'!AE374</f>
        <v>0</v>
      </c>
      <c r="H377" s="91">
        <f>+IF('UNITA E CONSUMI SOTTOUTENZE'!$C$10&gt;'UNITA E CONSUMI SOTTOUTENZE'!A399,('RIPARTIZ SOTTO-UTENZA_NOCONS'!$Z$5+'RIPARTIZ SOTTO-UTENZA_NOCONS'!$AC$5)/'UNITA E CONSUMI SOTTOUTENZE'!$F$14*'UNITA E CONSUMI SOTTOUTENZE'!$A$10,0)</f>
        <v>0</v>
      </c>
    </row>
    <row r="378" spans="1:9" ht="15.75" thickBot="1" x14ac:dyDescent="0.3">
      <c r="B378" s="280"/>
      <c r="C378" s="286"/>
      <c r="E378" s="287"/>
      <c r="H378" s="280"/>
    </row>
    <row r="379" spans="1:9" ht="16.5" thickBot="1" x14ac:dyDescent="0.3">
      <c r="B379" s="292" t="str">
        <f>+'RIPARTIZ SOTTO-UTENZA_dettagl'!B376</f>
        <v>USO DOMESTICO NON RESIDENTE</v>
      </c>
      <c r="C379" s="174">
        <f>+SUM(C380:C399)</f>
        <v>0</v>
      </c>
      <c r="D379" s="297"/>
      <c r="E379" s="171">
        <f>+SUM(E380:E399)</f>
        <v>0</v>
      </c>
      <c r="H379" s="171">
        <f>+SUM(H380:H399)</f>
        <v>0</v>
      </c>
      <c r="I379" s="282">
        <f>+H379-'RIPARTIZ SOTTO-UTENZA_NOCONS'!AE377</f>
        <v>0</v>
      </c>
    </row>
    <row r="380" spans="1:9" ht="15" x14ac:dyDescent="0.25">
      <c r="A380" s="284">
        <v>0</v>
      </c>
      <c r="B380" s="92" t="str">
        <f>+'UNITA E CONSUMI SOTTOUTENZE'!B403</f>
        <v>A</v>
      </c>
      <c r="C380" s="173">
        <f>+'UNITA E CONSUMI SOTTOUTENZE'!E403</f>
        <v>0</v>
      </c>
      <c r="D380" s="294"/>
      <c r="E380" s="170">
        <f>+'RIPARTIZ SOTTO-UTENZA_dettagl'!AE377</f>
        <v>0</v>
      </c>
      <c r="H380" s="170">
        <f>+IF('UNITA E CONSUMI SOTTOUTENZE'!$C$11&gt;'UNITA E CONSUMI SOTTOUTENZE'!A403,('RIPARTIZ SOTTO-UTENZA_NOCONS'!$Z$377+'RIPARTIZ SOTTO-UTENZA_NOCONS'!$AC$377)/'UNITA E CONSUMI SOTTOUTENZE'!$C$11,0)</f>
        <v>0</v>
      </c>
    </row>
    <row r="381" spans="1:9" ht="15" x14ac:dyDescent="0.25">
      <c r="A381" s="284">
        <v>1</v>
      </c>
      <c r="B381" s="92" t="str">
        <f>+'UNITA E CONSUMI SOTTOUTENZE'!B404</f>
        <v>B</v>
      </c>
      <c r="C381" s="144">
        <f>+'UNITA E CONSUMI SOTTOUTENZE'!E404</f>
        <v>0</v>
      </c>
      <c r="D381" s="294"/>
      <c r="E381" s="91">
        <f>+'RIPARTIZ SOTTO-UTENZA_dettagl'!AE378</f>
        <v>0</v>
      </c>
      <c r="H381" s="91">
        <f>+IF('UNITA E CONSUMI SOTTOUTENZE'!$C$11&gt;'UNITA E CONSUMI SOTTOUTENZE'!A404,('RIPARTIZ SOTTO-UTENZA_NOCONS'!$Z$377+'RIPARTIZ SOTTO-UTENZA_NOCONS'!$AC$377)/'UNITA E CONSUMI SOTTOUTENZE'!$C$11,0)</f>
        <v>0</v>
      </c>
    </row>
    <row r="382" spans="1:9" ht="15" x14ac:dyDescent="0.25">
      <c r="A382" s="284">
        <v>2</v>
      </c>
      <c r="B382" s="92" t="str">
        <f>+'UNITA E CONSUMI SOTTOUTENZE'!B405</f>
        <v>C</v>
      </c>
      <c r="C382" s="144">
        <f>+'UNITA E CONSUMI SOTTOUTENZE'!E405</f>
        <v>0</v>
      </c>
      <c r="D382" s="294"/>
      <c r="E382" s="91">
        <f>+'RIPARTIZ SOTTO-UTENZA_dettagl'!AE379</f>
        <v>0</v>
      </c>
      <c r="H382" s="91">
        <f>+IF('UNITA E CONSUMI SOTTOUTENZE'!$C$11&gt;'UNITA E CONSUMI SOTTOUTENZE'!A405,('RIPARTIZ SOTTO-UTENZA_NOCONS'!$Z$377+'RIPARTIZ SOTTO-UTENZA_NOCONS'!$AC$377)/'UNITA E CONSUMI SOTTOUTENZE'!$C$11,0)</f>
        <v>0</v>
      </c>
    </row>
    <row r="383" spans="1:9" ht="15" x14ac:dyDescent="0.25">
      <c r="A383" s="284">
        <v>3</v>
      </c>
      <c r="B383" s="92" t="str">
        <f>+'UNITA E CONSUMI SOTTOUTENZE'!B406</f>
        <v>D</v>
      </c>
      <c r="C383" s="144">
        <f>+'UNITA E CONSUMI SOTTOUTENZE'!E406</f>
        <v>0</v>
      </c>
      <c r="D383" s="294"/>
      <c r="E383" s="91">
        <f>+'RIPARTIZ SOTTO-UTENZA_dettagl'!AE380</f>
        <v>0</v>
      </c>
      <c r="H383" s="91">
        <f>+IF('UNITA E CONSUMI SOTTOUTENZE'!$C$11&gt;'UNITA E CONSUMI SOTTOUTENZE'!A406,('RIPARTIZ SOTTO-UTENZA_NOCONS'!$Z$377+'RIPARTIZ SOTTO-UTENZA_NOCONS'!$AC$377)/'UNITA E CONSUMI SOTTOUTENZE'!$C$11,0)</f>
        <v>0</v>
      </c>
    </row>
    <row r="384" spans="1:9" ht="15" x14ac:dyDescent="0.25">
      <c r="A384" s="284">
        <v>4</v>
      </c>
      <c r="B384" s="92" t="str">
        <f>+'UNITA E CONSUMI SOTTOUTENZE'!B407</f>
        <v>E</v>
      </c>
      <c r="C384" s="144">
        <f>+'UNITA E CONSUMI SOTTOUTENZE'!E407</f>
        <v>0</v>
      </c>
      <c r="D384" s="294"/>
      <c r="E384" s="91">
        <f>+'RIPARTIZ SOTTO-UTENZA_dettagl'!AE381</f>
        <v>0</v>
      </c>
      <c r="H384" s="91">
        <f>+IF('UNITA E CONSUMI SOTTOUTENZE'!$C$11&gt;'UNITA E CONSUMI SOTTOUTENZE'!A407,('RIPARTIZ SOTTO-UTENZA_NOCONS'!$Z$377+'RIPARTIZ SOTTO-UTENZA_NOCONS'!$AC$377)/'UNITA E CONSUMI SOTTOUTENZE'!$C$11,0)</f>
        <v>0</v>
      </c>
    </row>
    <row r="385" spans="1:8" ht="15" x14ac:dyDescent="0.25">
      <c r="A385" s="284">
        <v>5</v>
      </c>
      <c r="B385" s="92" t="str">
        <f>+'UNITA E CONSUMI SOTTOUTENZE'!B408</f>
        <v>F</v>
      </c>
      <c r="C385" s="144">
        <f>+'UNITA E CONSUMI SOTTOUTENZE'!E408</f>
        <v>0</v>
      </c>
      <c r="D385" s="294"/>
      <c r="E385" s="91">
        <f>+'RIPARTIZ SOTTO-UTENZA_dettagl'!AE382</f>
        <v>0</v>
      </c>
      <c r="H385" s="91">
        <f>+IF('UNITA E CONSUMI SOTTOUTENZE'!$C$11&gt;'UNITA E CONSUMI SOTTOUTENZE'!A408,('RIPARTIZ SOTTO-UTENZA_NOCONS'!$Z$377+'RIPARTIZ SOTTO-UTENZA_NOCONS'!$AC$377)/'UNITA E CONSUMI SOTTOUTENZE'!$C$11,0)</f>
        <v>0</v>
      </c>
    </row>
    <row r="386" spans="1:8" ht="15" x14ac:dyDescent="0.25">
      <c r="A386" s="284">
        <v>6</v>
      </c>
      <c r="B386" s="92" t="str">
        <f>+'UNITA E CONSUMI SOTTOUTENZE'!B409</f>
        <v>G</v>
      </c>
      <c r="C386" s="144">
        <f>+'UNITA E CONSUMI SOTTOUTENZE'!E409</f>
        <v>0</v>
      </c>
      <c r="D386" s="294"/>
      <c r="E386" s="91">
        <f>+'RIPARTIZ SOTTO-UTENZA_dettagl'!AE383</f>
        <v>0</v>
      </c>
      <c r="H386" s="91">
        <f>+IF('UNITA E CONSUMI SOTTOUTENZE'!$C$11&gt;'UNITA E CONSUMI SOTTOUTENZE'!A409,('RIPARTIZ SOTTO-UTENZA_NOCONS'!$Z$377+'RIPARTIZ SOTTO-UTENZA_NOCONS'!$AC$377)/'UNITA E CONSUMI SOTTOUTENZE'!$C$11,0)</f>
        <v>0</v>
      </c>
    </row>
    <row r="387" spans="1:8" ht="15" x14ac:dyDescent="0.25">
      <c r="A387" s="284">
        <v>7</v>
      </c>
      <c r="B387" s="92" t="str">
        <f>+'UNITA E CONSUMI SOTTOUTENZE'!B410</f>
        <v>H</v>
      </c>
      <c r="C387" s="144">
        <f>+'UNITA E CONSUMI SOTTOUTENZE'!E410</f>
        <v>0</v>
      </c>
      <c r="D387" s="294"/>
      <c r="E387" s="91">
        <f>+'RIPARTIZ SOTTO-UTENZA_dettagl'!AE384</f>
        <v>0</v>
      </c>
      <c r="H387" s="91">
        <f>+IF('UNITA E CONSUMI SOTTOUTENZE'!$C$11&gt;'UNITA E CONSUMI SOTTOUTENZE'!A410,('RIPARTIZ SOTTO-UTENZA_NOCONS'!$Z$377+'RIPARTIZ SOTTO-UTENZA_NOCONS'!$AC$377)/'UNITA E CONSUMI SOTTOUTENZE'!$C$11,0)</f>
        <v>0</v>
      </c>
    </row>
    <row r="388" spans="1:8" ht="15" x14ac:dyDescent="0.25">
      <c r="A388" s="284">
        <v>8</v>
      </c>
      <c r="B388" s="92" t="str">
        <f>+'UNITA E CONSUMI SOTTOUTENZE'!B411</f>
        <v>I</v>
      </c>
      <c r="C388" s="144">
        <f>+'UNITA E CONSUMI SOTTOUTENZE'!E411</f>
        <v>0</v>
      </c>
      <c r="D388" s="294"/>
      <c r="E388" s="91">
        <f>+'RIPARTIZ SOTTO-UTENZA_dettagl'!AE385</f>
        <v>0</v>
      </c>
      <c r="H388" s="91">
        <f>+IF('UNITA E CONSUMI SOTTOUTENZE'!$C$11&gt;'UNITA E CONSUMI SOTTOUTENZE'!A411,('RIPARTIZ SOTTO-UTENZA_NOCONS'!$Z$377+'RIPARTIZ SOTTO-UTENZA_NOCONS'!$AC$377)/'UNITA E CONSUMI SOTTOUTENZE'!$C$11,0)</f>
        <v>0</v>
      </c>
    </row>
    <row r="389" spans="1:8" ht="15" x14ac:dyDescent="0.25">
      <c r="A389" s="284">
        <v>9</v>
      </c>
      <c r="B389" s="92" t="str">
        <f>+'UNITA E CONSUMI SOTTOUTENZE'!B412</f>
        <v>L</v>
      </c>
      <c r="C389" s="144">
        <f>+'UNITA E CONSUMI SOTTOUTENZE'!E412</f>
        <v>0</v>
      </c>
      <c r="E389" s="91">
        <f>+'RIPARTIZ SOTTO-UTENZA_dettagl'!AE386</f>
        <v>0</v>
      </c>
      <c r="H389" s="91">
        <f>+IF('UNITA E CONSUMI SOTTOUTENZE'!$C$11&gt;'UNITA E CONSUMI SOTTOUTENZE'!A412,('RIPARTIZ SOTTO-UTENZA_NOCONS'!$Z$377+'RIPARTIZ SOTTO-UTENZA_NOCONS'!$AC$377)/'UNITA E CONSUMI SOTTOUTENZE'!$C$11,0)</f>
        <v>0</v>
      </c>
    </row>
    <row r="390" spans="1:8" ht="15" x14ac:dyDescent="0.25">
      <c r="A390" s="284">
        <v>10</v>
      </c>
      <c r="B390" s="92" t="str">
        <f>+'UNITA E CONSUMI SOTTOUTENZE'!B413</f>
        <v>M</v>
      </c>
      <c r="C390" s="144">
        <f>+'UNITA E CONSUMI SOTTOUTENZE'!E413</f>
        <v>0</v>
      </c>
      <c r="E390" s="91">
        <f>+'RIPARTIZ SOTTO-UTENZA_dettagl'!AE387</f>
        <v>0</v>
      </c>
      <c r="H390" s="91">
        <f>+IF('UNITA E CONSUMI SOTTOUTENZE'!$C$11&gt;'UNITA E CONSUMI SOTTOUTENZE'!A413,('RIPARTIZ SOTTO-UTENZA_NOCONS'!$Z$377+'RIPARTIZ SOTTO-UTENZA_NOCONS'!$AC$377)/'UNITA E CONSUMI SOTTOUTENZE'!$C$11,0)</f>
        <v>0</v>
      </c>
    </row>
    <row r="391" spans="1:8" ht="15" x14ac:dyDescent="0.25">
      <c r="A391" s="284">
        <v>11</v>
      </c>
      <c r="B391" s="92" t="str">
        <f>+'UNITA E CONSUMI SOTTOUTENZE'!B414</f>
        <v>N</v>
      </c>
      <c r="C391" s="144">
        <f>+'UNITA E CONSUMI SOTTOUTENZE'!E414</f>
        <v>0</v>
      </c>
      <c r="E391" s="91">
        <f>+'RIPARTIZ SOTTO-UTENZA_dettagl'!AE388</f>
        <v>0</v>
      </c>
      <c r="H391" s="91">
        <f>+IF('UNITA E CONSUMI SOTTOUTENZE'!$C$11&gt;'UNITA E CONSUMI SOTTOUTENZE'!A414,('RIPARTIZ SOTTO-UTENZA_NOCONS'!$Z$377+'RIPARTIZ SOTTO-UTENZA_NOCONS'!$AC$377)/'UNITA E CONSUMI SOTTOUTENZE'!$C$11,0)</f>
        <v>0</v>
      </c>
    </row>
    <row r="392" spans="1:8" ht="15" x14ac:dyDescent="0.25">
      <c r="A392" s="284">
        <v>12</v>
      </c>
      <c r="B392" s="92" t="str">
        <f>+'UNITA E CONSUMI SOTTOUTENZE'!B415</f>
        <v>O</v>
      </c>
      <c r="C392" s="144">
        <f>+'UNITA E CONSUMI SOTTOUTENZE'!E415</f>
        <v>0</v>
      </c>
      <c r="E392" s="91">
        <f>+'RIPARTIZ SOTTO-UTENZA_dettagl'!AE389</f>
        <v>0</v>
      </c>
      <c r="H392" s="91">
        <f>+IF('UNITA E CONSUMI SOTTOUTENZE'!$C$11&gt;'UNITA E CONSUMI SOTTOUTENZE'!A415,('RIPARTIZ SOTTO-UTENZA_NOCONS'!$Z$377+'RIPARTIZ SOTTO-UTENZA_NOCONS'!$AC$377)/'UNITA E CONSUMI SOTTOUTENZE'!$C$11,0)</f>
        <v>0</v>
      </c>
    </row>
    <row r="393" spans="1:8" ht="15" x14ac:dyDescent="0.25">
      <c r="A393" s="284">
        <v>13</v>
      </c>
      <c r="B393" s="92" t="str">
        <f>+'UNITA E CONSUMI SOTTOUTENZE'!B416</f>
        <v>P</v>
      </c>
      <c r="C393" s="144">
        <f>+'UNITA E CONSUMI SOTTOUTENZE'!E416</f>
        <v>0</v>
      </c>
      <c r="E393" s="91">
        <f>+'RIPARTIZ SOTTO-UTENZA_dettagl'!AE390</f>
        <v>0</v>
      </c>
      <c r="H393" s="91">
        <f>+IF('UNITA E CONSUMI SOTTOUTENZE'!$C$11&gt;'UNITA E CONSUMI SOTTOUTENZE'!A416,('RIPARTIZ SOTTO-UTENZA_NOCONS'!$Z$377+'RIPARTIZ SOTTO-UTENZA_NOCONS'!$AC$377)/'UNITA E CONSUMI SOTTOUTENZE'!$C$11,0)</f>
        <v>0</v>
      </c>
    </row>
    <row r="394" spans="1:8" ht="15" x14ac:dyDescent="0.25">
      <c r="A394" s="284">
        <v>14</v>
      </c>
      <c r="B394" s="92" t="str">
        <f>+'UNITA E CONSUMI SOTTOUTENZE'!B417</f>
        <v>Q</v>
      </c>
      <c r="C394" s="144">
        <f>+'UNITA E CONSUMI SOTTOUTENZE'!E417</f>
        <v>0</v>
      </c>
      <c r="E394" s="91">
        <f>+'RIPARTIZ SOTTO-UTENZA_dettagl'!AE391</f>
        <v>0</v>
      </c>
      <c r="H394" s="91">
        <f>+IF('UNITA E CONSUMI SOTTOUTENZE'!$C$11&gt;'UNITA E CONSUMI SOTTOUTENZE'!A417,('RIPARTIZ SOTTO-UTENZA_NOCONS'!$Z$377+'RIPARTIZ SOTTO-UTENZA_NOCONS'!$AC$377)/'UNITA E CONSUMI SOTTOUTENZE'!$C$11,0)</f>
        <v>0</v>
      </c>
    </row>
    <row r="395" spans="1:8" ht="15" x14ac:dyDescent="0.25">
      <c r="A395" s="284">
        <v>15</v>
      </c>
      <c r="B395" s="92" t="str">
        <f>+'UNITA E CONSUMI SOTTOUTENZE'!B418</f>
        <v>R</v>
      </c>
      <c r="C395" s="144">
        <f>+'UNITA E CONSUMI SOTTOUTENZE'!E418</f>
        <v>0</v>
      </c>
      <c r="E395" s="91">
        <f>+'RIPARTIZ SOTTO-UTENZA_dettagl'!AE392</f>
        <v>0</v>
      </c>
      <c r="H395" s="91">
        <f>+IF('UNITA E CONSUMI SOTTOUTENZE'!$C$11&gt;'UNITA E CONSUMI SOTTOUTENZE'!A418,('RIPARTIZ SOTTO-UTENZA_NOCONS'!$Z$377+'RIPARTIZ SOTTO-UTENZA_NOCONS'!$AC$377)/'UNITA E CONSUMI SOTTOUTENZE'!$C$11,0)</f>
        <v>0</v>
      </c>
    </row>
    <row r="396" spans="1:8" ht="15" x14ac:dyDescent="0.25">
      <c r="A396" s="284">
        <v>16</v>
      </c>
      <c r="B396" s="92" t="str">
        <f>+'UNITA E CONSUMI SOTTOUTENZE'!B419</f>
        <v>S</v>
      </c>
      <c r="C396" s="144">
        <f>+'UNITA E CONSUMI SOTTOUTENZE'!E419</f>
        <v>0</v>
      </c>
      <c r="E396" s="91">
        <f>+'RIPARTIZ SOTTO-UTENZA_dettagl'!AE393</f>
        <v>0</v>
      </c>
      <c r="H396" s="91">
        <f>+IF('UNITA E CONSUMI SOTTOUTENZE'!$C$11&gt;'UNITA E CONSUMI SOTTOUTENZE'!A419,('RIPARTIZ SOTTO-UTENZA_NOCONS'!$Z$377+'RIPARTIZ SOTTO-UTENZA_NOCONS'!$AC$377)/'UNITA E CONSUMI SOTTOUTENZE'!$C$11,0)</f>
        <v>0</v>
      </c>
    </row>
    <row r="397" spans="1:8" ht="15" x14ac:dyDescent="0.25">
      <c r="A397" s="284">
        <v>17</v>
      </c>
      <c r="B397" s="92" t="str">
        <f>+'UNITA E CONSUMI SOTTOUTENZE'!B420</f>
        <v>T</v>
      </c>
      <c r="C397" s="144">
        <f>+'UNITA E CONSUMI SOTTOUTENZE'!E420</f>
        <v>0</v>
      </c>
      <c r="E397" s="91">
        <f>+'RIPARTIZ SOTTO-UTENZA_dettagl'!AE394</f>
        <v>0</v>
      </c>
      <c r="H397" s="91">
        <f>+IF('UNITA E CONSUMI SOTTOUTENZE'!$C$11&gt;'UNITA E CONSUMI SOTTOUTENZE'!A420,('RIPARTIZ SOTTO-UTENZA_NOCONS'!$Z$377+'RIPARTIZ SOTTO-UTENZA_NOCONS'!$AC$377)/'UNITA E CONSUMI SOTTOUTENZE'!$C$11,0)</f>
        <v>0</v>
      </c>
    </row>
    <row r="398" spans="1:8" ht="15" x14ac:dyDescent="0.25">
      <c r="A398" s="284">
        <v>18</v>
      </c>
      <c r="B398" s="92" t="str">
        <f>+'UNITA E CONSUMI SOTTOUTENZE'!B421</f>
        <v>U</v>
      </c>
      <c r="C398" s="144">
        <f>+'UNITA E CONSUMI SOTTOUTENZE'!E421</f>
        <v>0</v>
      </c>
      <c r="E398" s="91">
        <f>+'RIPARTIZ SOTTO-UTENZA_dettagl'!AE395</f>
        <v>0</v>
      </c>
      <c r="H398" s="91">
        <f>+IF('UNITA E CONSUMI SOTTOUTENZE'!$C$11&gt;'UNITA E CONSUMI SOTTOUTENZE'!A421,('RIPARTIZ SOTTO-UTENZA_NOCONS'!$Z$377+'RIPARTIZ SOTTO-UTENZA_NOCONS'!$AC$377)/'UNITA E CONSUMI SOTTOUTENZE'!$C$11,0)</f>
        <v>0</v>
      </c>
    </row>
    <row r="399" spans="1:8" ht="15" x14ac:dyDescent="0.25">
      <c r="A399" s="284">
        <v>19</v>
      </c>
      <c r="B399" s="92" t="str">
        <f>+'UNITA E CONSUMI SOTTOUTENZE'!B422</f>
        <v>V</v>
      </c>
      <c r="C399" s="144">
        <f>+'UNITA E CONSUMI SOTTOUTENZE'!E422</f>
        <v>0</v>
      </c>
      <c r="E399" s="91">
        <f>+'RIPARTIZ SOTTO-UTENZA_dettagl'!AE396</f>
        <v>0</v>
      </c>
      <c r="H399" s="91">
        <f>+IF('UNITA E CONSUMI SOTTOUTENZE'!$C$11&gt;'UNITA E CONSUMI SOTTOUTENZE'!A422,('RIPARTIZ SOTTO-UTENZA_NOCONS'!$Z$377+'RIPARTIZ SOTTO-UTENZA_NOCONS'!$AC$377)/'UNITA E CONSUMI SOTTOUTENZE'!$C$11,0)</f>
        <v>0</v>
      </c>
    </row>
    <row r="400" spans="1:8" ht="15.75" thickBot="1" x14ac:dyDescent="0.3">
      <c r="B400" s="280"/>
      <c r="C400" s="286"/>
      <c r="E400" s="287"/>
      <c r="H400" s="280"/>
    </row>
    <row r="401" spans="1:9" ht="16.5" thickBot="1" x14ac:dyDescent="0.3">
      <c r="B401" s="292" t="str">
        <f>+'RIPARTIZ SOTTO-UTENZA_dettagl'!B398</f>
        <v>USO NON DOMESTICO COMMERCIALE E ARTIGIANALE</v>
      </c>
      <c r="C401" s="174">
        <f>+SUM(C402:C411)</f>
        <v>0</v>
      </c>
      <c r="D401" s="297"/>
      <c r="E401" s="171">
        <f>+SUM(E402:E421)</f>
        <v>0</v>
      </c>
      <c r="H401" s="171">
        <f>+SUM(H402:H411)</f>
        <v>0</v>
      </c>
      <c r="I401" s="282">
        <f>+H401-'RIPARTIZ SOTTO-UTENZA_NOCONS'!AE399</f>
        <v>0</v>
      </c>
    </row>
    <row r="402" spans="1:9" ht="15" x14ac:dyDescent="0.25">
      <c r="A402" s="284">
        <v>0</v>
      </c>
      <c r="B402" s="92" t="str">
        <f>+'UNITA E CONSUMI SOTTOUTENZE'!B426</f>
        <v>A</v>
      </c>
      <c r="C402" s="173">
        <f>+'UNITA E CONSUMI SOTTOUTENZE'!E426</f>
        <v>0</v>
      </c>
      <c r="D402" s="294"/>
      <c r="E402" s="170">
        <f>+'RIPARTIZ SOTTO-UTENZA_dettagl'!AE399</f>
        <v>0</v>
      </c>
      <c r="H402" s="170">
        <f>+IF('UNITA E CONSUMI SOTTOUTENZE'!$C$12&gt;'UNITA E CONSUMI SOTTOUTENZE'!A426,('RIPARTIZ SOTTO-UTENZA_NOCONS'!$Z$399+'RIPARTIZ SOTTO-UTENZA_NOCONS'!$AC$399)/'UNITA E CONSUMI SOTTOUTENZE'!$C$12,0)</f>
        <v>0</v>
      </c>
    </row>
    <row r="403" spans="1:9" ht="15" x14ac:dyDescent="0.25">
      <c r="A403" s="284">
        <v>1</v>
      </c>
      <c r="B403" s="92" t="str">
        <f>+'UNITA E CONSUMI SOTTOUTENZE'!B427</f>
        <v>B</v>
      </c>
      <c r="C403" s="144">
        <f>+'UNITA E CONSUMI SOTTOUTENZE'!E427</f>
        <v>0</v>
      </c>
      <c r="D403" s="294"/>
      <c r="E403" s="91">
        <f>+'RIPARTIZ SOTTO-UTENZA_dettagl'!AE400</f>
        <v>0</v>
      </c>
      <c r="H403" s="91">
        <f>+IF('UNITA E CONSUMI SOTTOUTENZE'!$C$12&gt;'UNITA E CONSUMI SOTTOUTENZE'!A427,('RIPARTIZ SOTTO-UTENZA_NOCONS'!$Z$399+'RIPARTIZ SOTTO-UTENZA_NOCONS'!$AC$399)/'UNITA E CONSUMI SOTTOUTENZE'!$C$12,0)</f>
        <v>0</v>
      </c>
    </row>
    <row r="404" spans="1:9" ht="15" x14ac:dyDescent="0.25">
      <c r="A404" s="284">
        <v>2</v>
      </c>
      <c r="B404" s="92" t="str">
        <f>+'UNITA E CONSUMI SOTTOUTENZE'!B428</f>
        <v>C</v>
      </c>
      <c r="C404" s="144">
        <f>+'UNITA E CONSUMI SOTTOUTENZE'!E428</f>
        <v>0</v>
      </c>
      <c r="D404" s="294"/>
      <c r="E404" s="91">
        <f>+'RIPARTIZ SOTTO-UTENZA_dettagl'!AE401</f>
        <v>0</v>
      </c>
      <c r="H404" s="91">
        <f>+IF('UNITA E CONSUMI SOTTOUTENZE'!$C$12&gt;'UNITA E CONSUMI SOTTOUTENZE'!A428,('RIPARTIZ SOTTO-UTENZA_NOCONS'!$Z$399+'RIPARTIZ SOTTO-UTENZA_NOCONS'!$AC$399)/'UNITA E CONSUMI SOTTOUTENZE'!$C$12,0)</f>
        <v>0</v>
      </c>
    </row>
    <row r="405" spans="1:9" ht="15" x14ac:dyDescent="0.25">
      <c r="A405" s="284">
        <v>3</v>
      </c>
      <c r="B405" s="92" t="str">
        <f>+'UNITA E CONSUMI SOTTOUTENZE'!B429</f>
        <v>D</v>
      </c>
      <c r="C405" s="144">
        <f>+'UNITA E CONSUMI SOTTOUTENZE'!E429</f>
        <v>0</v>
      </c>
      <c r="D405" s="294"/>
      <c r="E405" s="91">
        <f>+'RIPARTIZ SOTTO-UTENZA_dettagl'!AE402</f>
        <v>0</v>
      </c>
      <c r="H405" s="91">
        <f>+IF('UNITA E CONSUMI SOTTOUTENZE'!$C$12&gt;'UNITA E CONSUMI SOTTOUTENZE'!A429,('RIPARTIZ SOTTO-UTENZA_NOCONS'!$Z$399+'RIPARTIZ SOTTO-UTENZA_NOCONS'!$AC$399)/'UNITA E CONSUMI SOTTOUTENZE'!$C$12,0)</f>
        <v>0</v>
      </c>
    </row>
    <row r="406" spans="1:9" ht="15" x14ac:dyDescent="0.25">
      <c r="A406" s="284">
        <v>4</v>
      </c>
      <c r="B406" s="92" t="str">
        <f>+'UNITA E CONSUMI SOTTOUTENZE'!B430</f>
        <v>E</v>
      </c>
      <c r="C406" s="144">
        <f>+'UNITA E CONSUMI SOTTOUTENZE'!E430</f>
        <v>0</v>
      </c>
      <c r="D406" s="294"/>
      <c r="E406" s="91">
        <f>+'RIPARTIZ SOTTO-UTENZA_dettagl'!AE403</f>
        <v>0</v>
      </c>
      <c r="H406" s="91">
        <f>+IF('UNITA E CONSUMI SOTTOUTENZE'!$C$12&gt;'UNITA E CONSUMI SOTTOUTENZE'!A430,('RIPARTIZ SOTTO-UTENZA_NOCONS'!$Z$399+'RIPARTIZ SOTTO-UTENZA_NOCONS'!$AC$399)/'UNITA E CONSUMI SOTTOUTENZE'!$C$12,0)</f>
        <v>0</v>
      </c>
    </row>
    <row r="407" spans="1:9" ht="15" x14ac:dyDescent="0.25">
      <c r="A407" s="284">
        <v>5</v>
      </c>
      <c r="B407" s="92" t="str">
        <f>+'UNITA E CONSUMI SOTTOUTENZE'!B431</f>
        <v>F</v>
      </c>
      <c r="C407" s="144">
        <f>+'UNITA E CONSUMI SOTTOUTENZE'!E431</f>
        <v>0</v>
      </c>
      <c r="D407" s="294"/>
      <c r="E407" s="91">
        <f>+'RIPARTIZ SOTTO-UTENZA_dettagl'!AE404</f>
        <v>0</v>
      </c>
      <c r="H407" s="91">
        <f>+IF('UNITA E CONSUMI SOTTOUTENZE'!$C$12&gt;'UNITA E CONSUMI SOTTOUTENZE'!A431,('RIPARTIZ SOTTO-UTENZA_NOCONS'!$Z$399+'RIPARTIZ SOTTO-UTENZA_NOCONS'!$AC$399)/'UNITA E CONSUMI SOTTOUTENZE'!$C$12,0)</f>
        <v>0</v>
      </c>
    </row>
    <row r="408" spans="1:9" ht="15" x14ac:dyDescent="0.25">
      <c r="A408" s="284">
        <v>6</v>
      </c>
      <c r="B408" s="92" t="str">
        <f>+'UNITA E CONSUMI SOTTOUTENZE'!B432</f>
        <v>G</v>
      </c>
      <c r="C408" s="144">
        <f>+'UNITA E CONSUMI SOTTOUTENZE'!E432</f>
        <v>0</v>
      </c>
      <c r="D408" s="294"/>
      <c r="E408" s="91">
        <f>+'RIPARTIZ SOTTO-UTENZA_dettagl'!AE405</f>
        <v>0</v>
      </c>
      <c r="H408" s="91">
        <f>+IF('UNITA E CONSUMI SOTTOUTENZE'!$C$12&gt;'UNITA E CONSUMI SOTTOUTENZE'!A432,('RIPARTIZ SOTTO-UTENZA_NOCONS'!$Z$399+'RIPARTIZ SOTTO-UTENZA_NOCONS'!$AC$399)/'UNITA E CONSUMI SOTTOUTENZE'!$C$12,0)</f>
        <v>0</v>
      </c>
    </row>
    <row r="409" spans="1:9" ht="15" x14ac:dyDescent="0.25">
      <c r="A409" s="284">
        <v>7</v>
      </c>
      <c r="B409" s="92" t="str">
        <f>+'UNITA E CONSUMI SOTTOUTENZE'!B433</f>
        <v>H</v>
      </c>
      <c r="C409" s="144">
        <f>+'UNITA E CONSUMI SOTTOUTENZE'!E433</f>
        <v>0</v>
      </c>
      <c r="D409" s="294"/>
      <c r="E409" s="91">
        <f>+'RIPARTIZ SOTTO-UTENZA_dettagl'!AE406</f>
        <v>0</v>
      </c>
      <c r="H409" s="91">
        <f>+IF('UNITA E CONSUMI SOTTOUTENZE'!$C$12&gt;'UNITA E CONSUMI SOTTOUTENZE'!A433,('RIPARTIZ SOTTO-UTENZA_NOCONS'!$Z$399+'RIPARTIZ SOTTO-UTENZA_NOCONS'!$AC$399)/'UNITA E CONSUMI SOTTOUTENZE'!$C$12,0)</f>
        <v>0</v>
      </c>
    </row>
    <row r="410" spans="1:9" ht="15" x14ac:dyDescent="0.25">
      <c r="A410" s="284">
        <v>8</v>
      </c>
      <c r="B410" s="92" t="str">
        <f>+'UNITA E CONSUMI SOTTOUTENZE'!B434</f>
        <v>I</v>
      </c>
      <c r="C410" s="144">
        <f>+'UNITA E CONSUMI SOTTOUTENZE'!E434</f>
        <v>0</v>
      </c>
      <c r="D410" s="294"/>
      <c r="E410" s="91">
        <f>+'RIPARTIZ SOTTO-UTENZA_dettagl'!AE407</f>
        <v>0</v>
      </c>
      <c r="H410" s="91">
        <f>+IF('UNITA E CONSUMI SOTTOUTENZE'!$C$12&gt;'UNITA E CONSUMI SOTTOUTENZE'!A434,('RIPARTIZ SOTTO-UTENZA_NOCONS'!$Z$399+'RIPARTIZ SOTTO-UTENZA_NOCONS'!$AC$399)/'UNITA E CONSUMI SOTTOUTENZE'!$C$12,0)</f>
        <v>0</v>
      </c>
    </row>
    <row r="411" spans="1:9" ht="15" x14ac:dyDescent="0.25">
      <c r="A411" s="284">
        <v>9</v>
      </c>
      <c r="B411" s="92" t="str">
        <f>+'UNITA E CONSUMI SOTTOUTENZE'!B435</f>
        <v>L</v>
      </c>
      <c r="C411" s="144">
        <f>+'UNITA E CONSUMI SOTTOUTENZE'!E435</f>
        <v>0</v>
      </c>
      <c r="D411" s="298"/>
      <c r="E411" s="91">
        <f>+'RIPARTIZ SOTTO-UTENZA_dettagl'!AE408</f>
        <v>0</v>
      </c>
      <c r="H411" s="91">
        <f>+IF('UNITA E CONSUMI SOTTOUTENZE'!$C$12&gt;'UNITA E CONSUMI SOTTOUTENZE'!A435,('RIPARTIZ SOTTO-UTENZA_NOCONS'!$Z$399+'RIPARTIZ SOTTO-UTENZA_NOCONS'!$AC$399)/'UNITA E CONSUMI SOTTOUTENZE'!$C$12,0)</f>
        <v>0</v>
      </c>
    </row>
    <row r="412" spans="1:9" ht="15.75" thickBot="1" x14ac:dyDescent="0.3">
      <c r="B412" s="280"/>
      <c r="C412" s="286"/>
      <c r="E412" s="287"/>
      <c r="H412" s="280"/>
    </row>
    <row r="413" spans="1:9" ht="16.5" thickBot="1" x14ac:dyDescent="0.3">
      <c r="B413" s="292" t="str">
        <f>+'RIPARTIZ SOTTO-UTENZA_dettagl'!B410</f>
        <v xml:space="preserve">ALTRI USI GENERICI </v>
      </c>
      <c r="C413" s="174">
        <f>+SUM(C414:C423)</f>
        <v>0</v>
      </c>
      <c r="D413" s="297"/>
      <c r="E413" s="171">
        <f>+SUM(E414:E423)</f>
        <v>0</v>
      </c>
      <c r="H413" s="171">
        <f>+SUM(H414:H423)</f>
        <v>0</v>
      </c>
      <c r="I413" s="282">
        <f>+H413-'RIPARTIZ SOTTO-UTENZA_NOCONS'!AE411</f>
        <v>0</v>
      </c>
    </row>
    <row r="414" spans="1:9" ht="15" x14ac:dyDescent="0.25">
      <c r="A414" s="284">
        <v>0</v>
      </c>
      <c r="B414" s="92" t="str">
        <f>+'UNITA E CONSUMI SOTTOUTENZE'!B439</f>
        <v>A</v>
      </c>
      <c r="C414" s="173">
        <f>+'UNITA E CONSUMI SOTTOUTENZE'!E439</f>
        <v>0</v>
      </c>
      <c r="E414" s="170">
        <f>+'RIPARTIZ SOTTO-UTENZA_dettagl'!AE411</f>
        <v>0</v>
      </c>
      <c r="H414" s="170">
        <f>+IF('UNITA E CONSUMI SOTTOUTENZE'!$C$13&gt;'UNITA E CONSUMI SOTTOUTENZE'!A439,('RIPARTIZ SOTTO-UTENZA_NOCONS'!$Z$411+'RIPARTIZ SOTTO-UTENZA_NOCONS'!$AC$411)/'UNITA E CONSUMI SOTTOUTENZE'!$C$13,0)</f>
        <v>0</v>
      </c>
    </row>
    <row r="415" spans="1:9" ht="15" x14ac:dyDescent="0.25">
      <c r="A415" s="284">
        <v>1</v>
      </c>
      <c r="B415" s="92" t="str">
        <f>+'UNITA E CONSUMI SOTTOUTENZE'!B440</f>
        <v>B</v>
      </c>
      <c r="C415" s="144">
        <f>+'UNITA E CONSUMI SOTTOUTENZE'!E440</f>
        <v>0</v>
      </c>
      <c r="E415" s="91">
        <f>+'RIPARTIZ SOTTO-UTENZA_dettagl'!AE412</f>
        <v>0</v>
      </c>
      <c r="H415" s="91">
        <f>+IF('UNITA E CONSUMI SOTTOUTENZE'!$C$13&gt;'UNITA E CONSUMI SOTTOUTENZE'!A440,('RIPARTIZ SOTTO-UTENZA_NOCONS'!$Z$411+'RIPARTIZ SOTTO-UTENZA_NOCONS'!$AC$411)/'UNITA E CONSUMI SOTTOUTENZE'!$C$13,0)</f>
        <v>0</v>
      </c>
    </row>
    <row r="416" spans="1:9" ht="15" x14ac:dyDescent="0.25">
      <c r="A416" s="284">
        <v>2</v>
      </c>
      <c r="B416" s="92" t="str">
        <f>+'UNITA E CONSUMI SOTTOUTENZE'!B441</f>
        <v>C</v>
      </c>
      <c r="C416" s="144">
        <f>+'UNITA E CONSUMI SOTTOUTENZE'!E441</f>
        <v>0</v>
      </c>
      <c r="E416" s="91">
        <f>+'RIPARTIZ SOTTO-UTENZA_dettagl'!AE413</f>
        <v>0</v>
      </c>
      <c r="H416" s="91">
        <f>+IF('UNITA E CONSUMI SOTTOUTENZE'!$C$13&gt;'UNITA E CONSUMI SOTTOUTENZE'!A441,('RIPARTIZ SOTTO-UTENZA_NOCONS'!$Z$411+'RIPARTIZ SOTTO-UTENZA_NOCONS'!$AC$411)/'UNITA E CONSUMI SOTTOUTENZE'!$C$13,0)</f>
        <v>0</v>
      </c>
    </row>
    <row r="417" spans="1:8" ht="15" x14ac:dyDescent="0.25">
      <c r="A417" s="284">
        <v>3</v>
      </c>
      <c r="B417" s="92" t="str">
        <f>+'UNITA E CONSUMI SOTTOUTENZE'!B442</f>
        <v>D</v>
      </c>
      <c r="C417" s="144">
        <f>+'UNITA E CONSUMI SOTTOUTENZE'!E442</f>
        <v>0</v>
      </c>
      <c r="E417" s="91">
        <f>+'RIPARTIZ SOTTO-UTENZA_dettagl'!AE414</f>
        <v>0</v>
      </c>
      <c r="H417" s="91">
        <f>+IF('UNITA E CONSUMI SOTTOUTENZE'!$C$13&gt;'UNITA E CONSUMI SOTTOUTENZE'!A442,('RIPARTIZ SOTTO-UTENZA_NOCONS'!$Z$411+'RIPARTIZ SOTTO-UTENZA_NOCONS'!$AC$411)/'UNITA E CONSUMI SOTTOUTENZE'!$C$13,0)</f>
        <v>0</v>
      </c>
    </row>
    <row r="418" spans="1:8" ht="15" x14ac:dyDescent="0.25">
      <c r="A418" s="284">
        <v>4</v>
      </c>
      <c r="B418" s="92" t="str">
        <f>+'UNITA E CONSUMI SOTTOUTENZE'!B443</f>
        <v>E</v>
      </c>
      <c r="C418" s="144">
        <f>+'UNITA E CONSUMI SOTTOUTENZE'!E443</f>
        <v>0</v>
      </c>
      <c r="E418" s="91">
        <f>+'RIPARTIZ SOTTO-UTENZA_dettagl'!AE415</f>
        <v>0</v>
      </c>
      <c r="H418" s="91">
        <f>+IF('UNITA E CONSUMI SOTTOUTENZE'!$C$13&gt;'UNITA E CONSUMI SOTTOUTENZE'!A443,('RIPARTIZ SOTTO-UTENZA_NOCONS'!$Z$411+'RIPARTIZ SOTTO-UTENZA_NOCONS'!$AC$411)/'UNITA E CONSUMI SOTTOUTENZE'!$C$13,0)</f>
        <v>0</v>
      </c>
    </row>
    <row r="419" spans="1:8" ht="15" x14ac:dyDescent="0.25">
      <c r="A419" s="284">
        <v>5</v>
      </c>
      <c r="B419" s="92" t="str">
        <f>+'UNITA E CONSUMI SOTTOUTENZE'!B444</f>
        <v>F</v>
      </c>
      <c r="C419" s="144">
        <f>+'UNITA E CONSUMI SOTTOUTENZE'!E444</f>
        <v>0</v>
      </c>
      <c r="E419" s="91">
        <f>+'RIPARTIZ SOTTO-UTENZA_dettagl'!AE416</f>
        <v>0</v>
      </c>
      <c r="H419" s="91">
        <f>+IF('UNITA E CONSUMI SOTTOUTENZE'!$C$13&gt;'UNITA E CONSUMI SOTTOUTENZE'!A444,('RIPARTIZ SOTTO-UTENZA_NOCONS'!$Z$411+'RIPARTIZ SOTTO-UTENZA_NOCONS'!$AC$411)/'UNITA E CONSUMI SOTTOUTENZE'!$C$13,0)</f>
        <v>0</v>
      </c>
    </row>
    <row r="420" spans="1:8" ht="15" x14ac:dyDescent="0.25">
      <c r="A420" s="284">
        <v>6</v>
      </c>
      <c r="B420" s="92" t="str">
        <f>+'UNITA E CONSUMI SOTTOUTENZE'!B445</f>
        <v>G</v>
      </c>
      <c r="C420" s="144">
        <f>+'UNITA E CONSUMI SOTTOUTENZE'!E445</f>
        <v>0</v>
      </c>
      <c r="E420" s="91">
        <f>+'RIPARTIZ SOTTO-UTENZA_dettagl'!AE417</f>
        <v>0</v>
      </c>
      <c r="H420" s="91">
        <f>+IF('UNITA E CONSUMI SOTTOUTENZE'!$C$13&gt;'UNITA E CONSUMI SOTTOUTENZE'!A445,('RIPARTIZ SOTTO-UTENZA_NOCONS'!$Z$411+'RIPARTIZ SOTTO-UTENZA_NOCONS'!$AC$411)/'UNITA E CONSUMI SOTTOUTENZE'!$C$13,0)</f>
        <v>0</v>
      </c>
    </row>
    <row r="421" spans="1:8" ht="15" x14ac:dyDescent="0.25">
      <c r="A421" s="284">
        <v>7</v>
      </c>
      <c r="B421" s="92" t="str">
        <f>+'UNITA E CONSUMI SOTTOUTENZE'!B446</f>
        <v>H</v>
      </c>
      <c r="C421" s="144">
        <f>+'UNITA E CONSUMI SOTTOUTENZE'!E446</f>
        <v>0</v>
      </c>
      <c r="E421" s="91">
        <f>+'RIPARTIZ SOTTO-UTENZA_dettagl'!AE418</f>
        <v>0</v>
      </c>
      <c r="H421" s="91">
        <f>+IF('UNITA E CONSUMI SOTTOUTENZE'!$C$13&gt;'UNITA E CONSUMI SOTTOUTENZE'!A446,('RIPARTIZ SOTTO-UTENZA_NOCONS'!$Z$411+'RIPARTIZ SOTTO-UTENZA_NOCONS'!$AC$411)/'UNITA E CONSUMI SOTTOUTENZE'!$C$13,0)</f>
        <v>0</v>
      </c>
    </row>
    <row r="422" spans="1:8" ht="15" x14ac:dyDescent="0.25">
      <c r="A422" s="284">
        <v>8</v>
      </c>
      <c r="B422" s="92" t="str">
        <f>+'UNITA E CONSUMI SOTTOUTENZE'!B447</f>
        <v>I</v>
      </c>
      <c r="C422" s="144">
        <f>+'UNITA E CONSUMI SOTTOUTENZE'!E447</f>
        <v>0</v>
      </c>
      <c r="E422" s="91">
        <f>+'RIPARTIZ SOTTO-UTENZA_dettagl'!AE419</f>
        <v>0</v>
      </c>
      <c r="H422" s="91">
        <f>+IF('UNITA E CONSUMI SOTTOUTENZE'!$C$13&gt;'UNITA E CONSUMI SOTTOUTENZE'!A447,('RIPARTIZ SOTTO-UTENZA_NOCONS'!$Z$411+'RIPARTIZ SOTTO-UTENZA_NOCONS'!$AC$411)/'UNITA E CONSUMI SOTTOUTENZE'!$C$13,0)</f>
        <v>0</v>
      </c>
    </row>
    <row r="423" spans="1:8" ht="15" x14ac:dyDescent="0.25">
      <c r="A423" s="284">
        <v>9</v>
      </c>
      <c r="B423" s="92" t="str">
        <f>+'UNITA E CONSUMI SOTTOUTENZE'!B448</f>
        <v>L</v>
      </c>
      <c r="C423" s="144">
        <f>+'UNITA E CONSUMI SOTTOUTENZE'!E448</f>
        <v>0</v>
      </c>
      <c r="E423" s="91">
        <f>+'RIPARTIZ SOTTO-UTENZA_dettagl'!AE420</f>
        <v>0</v>
      </c>
      <c r="H423" s="91">
        <f>+IF('UNITA E CONSUMI SOTTOUTENZE'!$C$13&gt;'UNITA E CONSUMI SOTTOUTENZE'!A448,('RIPARTIZ SOTTO-UTENZA_NOCONS'!$Z$411+'RIPARTIZ SOTTO-UTENZA_NOCONS'!$AC$411)/'UNITA E CONSUMI SOTTOUTENZE'!$C$13,0)</f>
        <v>0</v>
      </c>
    </row>
    <row r="424" spans="1:8" ht="15.75" thickBot="1" x14ac:dyDescent="0.3">
      <c r="B424" s="280"/>
      <c r="C424" s="286"/>
      <c r="E424" s="287"/>
      <c r="H424" s="280"/>
    </row>
    <row r="425" spans="1:8" ht="24" thickBot="1" x14ac:dyDescent="0.4">
      <c r="B425" s="89" t="s">
        <v>101</v>
      </c>
      <c r="C425" s="153">
        <f>+SUM(C8:C107)+SUM(C110:C209)+SUM(C212:C311)+SUM(C314:C333)+SUM(C336:C355)+SUM(C358:C377)+SUM(C380:C399)+SUM(C402:C411)+SUM(C414:C423)</f>
        <v>0</v>
      </c>
      <c r="E425" s="154">
        <f>+SUM(E8:E107)+SUM(E110:E209)+SUM(E212:E311)+SUM(E314:E333)+SUM(E336:E355)+SUM(E358:E377)+SUM(E380:E399)+SUM(E402:E411)+SUM(E414:E423)</f>
        <v>0</v>
      </c>
      <c r="H425" s="169">
        <f>+SUM(H8:H107)+SUM(H110:H209)+SUM(H212:H311)+SUM(H314:H333)+SUM(H336:H355)+SUM(H358:H377)+SUM(H380:H399)+SUM(H402:H411)+SUM(H414:H423)</f>
        <v>0</v>
      </c>
    </row>
    <row r="426" spans="1:8" ht="15" x14ac:dyDescent="0.25">
      <c r="B426" s="280"/>
      <c r="C426" s="286"/>
      <c r="E426" s="287"/>
      <c r="H426" s="280"/>
    </row>
    <row r="427" spans="1:8" ht="15" x14ac:dyDescent="0.25">
      <c r="B427" s="280"/>
      <c r="C427" s="286"/>
      <c r="E427" s="287"/>
      <c r="H427" s="280"/>
    </row>
  </sheetData>
  <mergeCells count="2">
    <mergeCell ref="B1:H1"/>
    <mergeCell ref="C3:E3"/>
  </mergeCells>
  <conditionalFormatting sqref="B1">
    <cfRule type="containsText" dxfId="68" priority="96" operator="containsText" text="CORRETTA">
      <formula>NOT(ISERROR(SEARCH("CORRETTA",B1)))</formula>
    </cfRule>
    <cfRule type="containsText" dxfId="67" priority="97" operator="containsText" text="ATTENZIONE">
      <formula>NOT(ISERROR(SEARCH("ATTENZIONE",B1)))</formula>
    </cfRule>
  </conditionalFormatting>
  <conditionalFormatting sqref="C7">
    <cfRule type="expression" dxfId="66" priority="95">
      <formula>$C$6="NON TENERE CONTO DEI VALORI SOTTOSTANTI"</formula>
    </cfRule>
  </conditionalFormatting>
  <conditionalFormatting sqref="C8:C107">
    <cfRule type="expression" dxfId="65" priority="94">
      <formula>$C$6="NON TENERE CONTO DEI VALORI SOTTOSTANTI"</formula>
    </cfRule>
  </conditionalFormatting>
  <conditionalFormatting sqref="C109">
    <cfRule type="expression" dxfId="64" priority="93">
      <formula>$C$6="NON TENERE CONTO DEI VALORI SOTTOSTANTI"</formula>
    </cfRule>
  </conditionalFormatting>
  <conditionalFormatting sqref="C211">
    <cfRule type="expression" dxfId="63" priority="92">
      <formula>$C$6="NON TENERE CONTO DEI VALORI SOTTOSTANTI"</formula>
    </cfRule>
  </conditionalFormatting>
  <conditionalFormatting sqref="C313">
    <cfRule type="expression" dxfId="62" priority="91">
      <formula>$C$6="NON TENERE CONTO DEI VALORI SOTTOSTANTI"</formula>
    </cfRule>
  </conditionalFormatting>
  <conditionalFormatting sqref="C335">
    <cfRule type="expression" dxfId="61" priority="90">
      <formula>$C$6="NON TENERE CONTO DEI VALORI SOTTOSTANTI"</formula>
    </cfRule>
  </conditionalFormatting>
  <conditionalFormatting sqref="C357">
    <cfRule type="expression" dxfId="60" priority="89">
      <formula>$C$6="NON TENERE CONTO DEI VALORI SOTTOSTANTI"</formula>
    </cfRule>
  </conditionalFormatting>
  <conditionalFormatting sqref="C379">
    <cfRule type="expression" dxfId="59" priority="88">
      <formula>$C$6="NON TENERE CONTO DEI VALORI SOTTOSTANTI"</formula>
    </cfRule>
  </conditionalFormatting>
  <conditionalFormatting sqref="C401">
    <cfRule type="expression" dxfId="58" priority="87">
      <formula>$C$6="NON TENERE CONTO DEI VALORI SOTTOSTANTI"</formula>
    </cfRule>
  </conditionalFormatting>
  <conditionalFormatting sqref="C413">
    <cfRule type="expression" dxfId="57" priority="86">
      <formula>$C$6="NON TENERE CONTO DEI VALORI SOTTOSTANTI"</formula>
    </cfRule>
  </conditionalFormatting>
  <conditionalFormatting sqref="C110:C209">
    <cfRule type="expression" dxfId="56" priority="83">
      <formula>$C$6="NON TENERE CONTO DEI VALORI SOTTOSTANTI"</formula>
    </cfRule>
  </conditionalFormatting>
  <conditionalFormatting sqref="C212:C311">
    <cfRule type="expression" dxfId="55" priority="82">
      <formula>$C$6="NON TENERE CONTO DEI VALORI SOTTOSTANTI"</formula>
    </cfRule>
  </conditionalFormatting>
  <conditionalFormatting sqref="C314:C333">
    <cfRule type="expression" dxfId="54" priority="81">
      <formula>$C$6="NON TENERE CONTO DEI VALORI SOTTOSTANTI"</formula>
    </cfRule>
  </conditionalFormatting>
  <conditionalFormatting sqref="C336:C355">
    <cfRule type="expression" dxfId="53" priority="80">
      <formula>$C$6="NON TENERE CONTO DEI VALORI SOTTOSTANTI"</formula>
    </cfRule>
  </conditionalFormatting>
  <conditionalFormatting sqref="C358:C377">
    <cfRule type="expression" dxfId="52" priority="79">
      <formula>$C$6="NON TENERE CONTO DEI VALORI SOTTOSTANTI"</formula>
    </cfRule>
  </conditionalFormatting>
  <conditionalFormatting sqref="C380:C399">
    <cfRule type="expression" dxfId="51" priority="78">
      <formula>$C$6="NON TENERE CONTO DEI VALORI SOTTOSTANTI"</formula>
    </cfRule>
  </conditionalFormatting>
  <conditionalFormatting sqref="C402:C411">
    <cfRule type="expression" dxfId="50" priority="77">
      <formula>$C$6="NON TENERE CONTO DEI VALORI SOTTOSTANTI"</formula>
    </cfRule>
  </conditionalFormatting>
  <conditionalFormatting sqref="C414:C423">
    <cfRule type="expression" dxfId="49" priority="76">
      <formula>$C$6="NON TENERE CONTO DEI VALORI SOTTOSTANTI"</formula>
    </cfRule>
  </conditionalFormatting>
  <conditionalFormatting sqref="C425">
    <cfRule type="expression" dxfId="48" priority="75">
      <formula>$C$6="NON TENERE CONTO DEI VALORI SOTTOSTANTI"</formula>
    </cfRule>
  </conditionalFormatting>
  <conditionalFormatting sqref="E7">
    <cfRule type="expression" dxfId="47" priority="74">
      <formula>$C$6="NON TENERE CONTO DEI VALORI SOTTOSTANTI"</formula>
    </cfRule>
  </conditionalFormatting>
  <conditionalFormatting sqref="E8">
    <cfRule type="expression" dxfId="46" priority="73">
      <formula>$C$6="NON TENERE CONTO DEI VALORI SOTTOSTANTI"</formula>
    </cfRule>
  </conditionalFormatting>
  <conditionalFormatting sqref="E9:E107">
    <cfRule type="expression" dxfId="45" priority="72">
      <formula>$C$6="NON TENERE CONTO DEI VALORI SOTTOSTANTI"</formula>
    </cfRule>
  </conditionalFormatting>
  <conditionalFormatting sqref="E110:E209">
    <cfRule type="expression" dxfId="44" priority="71">
      <formula>$C$6="NON TENERE CONTO DEI VALORI SOTTOSTANTI"</formula>
    </cfRule>
  </conditionalFormatting>
  <conditionalFormatting sqref="E212:E311">
    <cfRule type="expression" dxfId="43" priority="70">
      <formula>$C$6="NON TENERE CONTO DEI VALORI SOTTOSTANTI"</formula>
    </cfRule>
  </conditionalFormatting>
  <conditionalFormatting sqref="E314:E333">
    <cfRule type="expression" dxfId="42" priority="69">
      <formula>$C$6="NON TENERE CONTO DEI VALORI SOTTOSTANTI"</formula>
    </cfRule>
  </conditionalFormatting>
  <conditionalFormatting sqref="E336:E355">
    <cfRule type="expression" dxfId="41" priority="68">
      <formula>$C$6="NON TENERE CONTO DEI VALORI SOTTOSTANTI"</formula>
    </cfRule>
  </conditionalFormatting>
  <conditionalFormatting sqref="E358:E377">
    <cfRule type="expression" dxfId="40" priority="67">
      <formula>$C$6="NON TENERE CONTO DEI VALORI SOTTOSTANTI"</formula>
    </cfRule>
  </conditionalFormatting>
  <conditionalFormatting sqref="E380:E399">
    <cfRule type="expression" dxfId="39" priority="66">
      <formula>$C$6="NON TENERE CONTO DEI VALORI SOTTOSTANTI"</formula>
    </cfRule>
  </conditionalFormatting>
  <conditionalFormatting sqref="E402:E411">
    <cfRule type="expression" dxfId="38" priority="65">
      <formula>$C$6="NON TENERE CONTO DEI VALORI SOTTOSTANTI"</formula>
    </cfRule>
  </conditionalFormatting>
  <conditionalFormatting sqref="E414:E423">
    <cfRule type="expression" dxfId="37" priority="64">
      <formula>$C$6="NON TENERE CONTO DEI VALORI SOTTOSTANTI"</formula>
    </cfRule>
  </conditionalFormatting>
  <conditionalFormatting sqref="E109">
    <cfRule type="expression" dxfId="36" priority="63">
      <formula>$C$6="NON TENERE CONTO DEI VALORI SOTTOSTANTI"</formula>
    </cfRule>
  </conditionalFormatting>
  <conditionalFormatting sqref="E211">
    <cfRule type="expression" dxfId="35" priority="62">
      <formula>$C$6="NON TENERE CONTO DEI VALORI SOTTOSTANTI"</formula>
    </cfRule>
  </conditionalFormatting>
  <conditionalFormatting sqref="E313">
    <cfRule type="expression" dxfId="34" priority="61">
      <formula>$C$6="NON TENERE CONTO DEI VALORI SOTTOSTANTI"</formula>
    </cfRule>
  </conditionalFormatting>
  <conditionalFormatting sqref="E335">
    <cfRule type="expression" dxfId="33" priority="60">
      <formula>$C$6="NON TENERE CONTO DEI VALORI SOTTOSTANTI"</formula>
    </cfRule>
  </conditionalFormatting>
  <conditionalFormatting sqref="E357">
    <cfRule type="expression" dxfId="32" priority="59">
      <formula>$C$6="NON TENERE CONTO DEI VALORI SOTTOSTANTI"</formula>
    </cfRule>
  </conditionalFormatting>
  <conditionalFormatting sqref="E379">
    <cfRule type="expression" dxfId="31" priority="58">
      <formula>$C$6="NON TENERE CONTO DEI VALORI SOTTOSTANTI"</formula>
    </cfRule>
  </conditionalFormatting>
  <conditionalFormatting sqref="E401">
    <cfRule type="expression" dxfId="30" priority="57">
      <formula>$C$6="NON TENERE CONTO DEI VALORI SOTTOSTANTI"</formula>
    </cfRule>
  </conditionalFormatting>
  <conditionalFormatting sqref="E413">
    <cfRule type="expression" dxfId="29" priority="56">
      <formula>$C$6="NON TENERE CONTO DEI VALORI SOTTOSTANTI"</formula>
    </cfRule>
  </conditionalFormatting>
  <conditionalFormatting sqref="E425">
    <cfRule type="expression" dxfId="28" priority="55">
      <formula>$C$6="NON TENERE CONTO DEI VALORI SOTTOSTANTI"</formula>
    </cfRule>
  </conditionalFormatting>
  <conditionalFormatting sqref="H7">
    <cfRule type="expression" dxfId="27" priority="35">
      <formula>$H$6="NON TENERE CONTO DEI VALORI SOTTOSTANTI"</formula>
    </cfRule>
  </conditionalFormatting>
  <conditionalFormatting sqref="H109">
    <cfRule type="expression" dxfId="26" priority="34">
      <formula>$H$6="NON TENERE CONTO DEI VALORI SOTTOSTANTI"</formula>
    </cfRule>
  </conditionalFormatting>
  <conditionalFormatting sqref="H211">
    <cfRule type="expression" dxfId="25" priority="33">
      <formula>$H$6="NON TENERE CONTO DEI VALORI SOTTOSTANTI"</formula>
    </cfRule>
  </conditionalFormatting>
  <conditionalFormatting sqref="H313">
    <cfRule type="expression" dxfId="24" priority="32">
      <formula>$H$6="NON TENERE CONTO DEI VALORI SOTTOSTANTI"</formula>
    </cfRule>
  </conditionalFormatting>
  <conditionalFormatting sqref="H335">
    <cfRule type="expression" dxfId="23" priority="31">
      <formula>$H$6="NON TENERE CONTO DEI VALORI SOTTOSTANTI"</formula>
    </cfRule>
  </conditionalFormatting>
  <conditionalFormatting sqref="H357">
    <cfRule type="expression" dxfId="22" priority="30">
      <formula>$H$6="NON TENERE CONTO DEI VALORI SOTTOSTANTI"</formula>
    </cfRule>
  </conditionalFormatting>
  <conditionalFormatting sqref="H379">
    <cfRule type="expression" dxfId="21" priority="29">
      <formula>$H$6="NON TENERE CONTO DEI VALORI SOTTOSTANTI"</formula>
    </cfRule>
  </conditionalFormatting>
  <conditionalFormatting sqref="H401">
    <cfRule type="expression" dxfId="20" priority="28">
      <formula>$H$6="NON TENERE CONTO DEI VALORI SOTTOSTANTI"</formula>
    </cfRule>
  </conditionalFormatting>
  <conditionalFormatting sqref="H413">
    <cfRule type="expression" dxfId="19" priority="27">
      <formula>$H$6="NON TENERE CONTO DEI VALORI SOTTOSTANTI"</formula>
    </cfRule>
  </conditionalFormatting>
  <conditionalFormatting sqref="H425">
    <cfRule type="expression" dxfId="18" priority="26">
      <formula>$H$6="NON TENERE CONTO DEI VALORI SOTTOSTANTI"</formula>
    </cfRule>
  </conditionalFormatting>
  <conditionalFormatting sqref="H8:H107">
    <cfRule type="expression" dxfId="17" priority="25">
      <formula>$H$6="NON TENERE CONTO DEI VALORI SOTTOSTANTI"</formula>
    </cfRule>
  </conditionalFormatting>
  <conditionalFormatting sqref="H110:H209">
    <cfRule type="expression" dxfId="16" priority="24">
      <formula>$H$6="NON TENERE CONTO DEI VALORI SOTTOSTANTI"</formula>
    </cfRule>
  </conditionalFormatting>
  <conditionalFormatting sqref="H212:H311">
    <cfRule type="expression" dxfId="15" priority="23">
      <formula>$H$6="NON TENERE CONTO DEI VALORI SOTTOSTANTI"</formula>
    </cfRule>
  </conditionalFormatting>
  <conditionalFormatting sqref="H314:H333">
    <cfRule type="expression" dxfId="14" priority="22">
      <formula>$H$6="NON TENERE CONTO DEI VALORI SOTTOSTANTI"</formula>
    </cfRule>
  </conditionalFormatting>
  <conditionalFormatting sqref="H336:H355">
    <cfRule type="expression" dxfId="13" priority="21">
      <formula>$H$6="NON TENERE CONTO DEI VALORI SOTTOSTANTI"</formula>
    </cfRule>
  </conditionalFormatting>
  <conditionalFormatting sqref="H358:H377">
    <cfRule type="expression" dxfId="12" priority="20">
      <formula>$H$6="NON TENERE CONTO DEI VALORI SOTTOSTANTI"</formula>
    </cfRule>
  </conditionalFormatting>
  <conditionalFormatting sqref="H380:H399">
    <cfRule type="expression" dxfId="11" priority="19">
      <formula>$H$6="NON TENERE CONTO DEI VALORI SOTTOSTANTI"</formula>
    </cfRule>
  </conditionalFormatting>
  <conditionalFormatting sqref="H402:H411">
    <cfRule type="expression" dxfId="10" priority="18">
      <formula>$H$6="NON TENERE CONTO DEI VALORI SOTTOSTANTI"</formula>
    </cfRule>
  </conditionalFormatting>
  <conditionalFormatting sqref="H414:H423">
    <cfRule type="expression" dxfId="9" priority="17">
      <formula>$H$6="NON TENERE CONTO DEI VALORI SOTTOSTANTI"</formula>
    </cfRule>
  </conditionalFormatting>
  <conditionalFormatting sqref="C6">
    <cfRule type="containsText" dxfId="8" priority="9" operator="containsText" text="QUI SOTTO">
      <formula>NOT(ISERROR(SEARCH("QUI SOTTO",C6)))</formula>
    </cfRule>
    <cfRule type="containsText" dxfId="7" priority="10" operator="containsText" text="NON TENERE CONTO">
      <formula>NOT(ISERROR(SEARCH("NON TENERE CONTO",C6)))</formula>
    </cfRule>
  </conditionalFormatting>
  <conditionalFormatting sqref="E6">
    <cfRule type="containsText" dxfId="6" priority="7" operator="containsText" text="QUI SOTTO">
      <formula>NOT(ISERROR(SEARCH("QUI SOTTO",E6)))</formula>
    </cfRule>
    <cfRule type="containsText" dxfId="5" priority="8" operator="containsText" text="NON TENERE CONTO">
      <formula>NOT(ISERROR(SEARCH("NON TENERE CONTO",E6)))</formula>
    </cfRule>
  </conditionalFormatting>
  <conditionalFormatting sqref="H6">
    <cfRule type="containsText" dxfId="4" priority="5" operator="containsText" text="QUI SOTTO">
      <formula>NOT(ISERROR(SEARCH("QUI SOTTO",H6)))</formula>
    </cfRule>
    <cfRule type="containsText" dxfId="3" priority="6" operator="containsText" text="NON TENERE CONTO">
      <formula>NOT(ISERROR(SEARCH("NON TENERE CONTO",H6)))</formula>
    </cfRule>
  </conditionalFormatting>
  <conditionalFormatting sqref="C6:H425">
    <cfRule type="expression" dxfId="2" priority="1">
      <formula>$B$1="ATTENZIONE COMPILARE MEGLIO I FOGLI PRECEDENTI"</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10A63-9FF7-4450-B1CE-779E4BABC5C7}">
  <sheetPr codeName="Foglio5"/>
  <dimension ref="A1:XFC425"/>
  <sheetViews>
    <sheetView zoomScale="80" zoomScaleNormal="80" workbookViewId="0">
      <selection activeCell="K22" sqref="K22"/>
    </sheetView>
  </sheetViews>
  <sheetFormatPr defaultColWidth="0" defaultRowHeight="15" zeroHeight="1" outlineLevelRow="1" x14ac:dyDescent="0.25"/>
  <cols>
    <col min="1" max="1" width="11.85546875" style="40" customWidth="1"/>
    <col min="2" max="2" width="39.7109375" style="40" customWidth="1"/>
    <col min="3" max="3" width="7" style="40" customWidth="1"/>
    <col min="4" max="4" width="23.42578125" style="42" customWidth="1"/>
    <col min="5" max="5" width="14.7109375" style="42" customWidth="1"/>
    <col min="6" max="6" width="18.140625" style="42" customWidth="1"/>
    <col min="7" max="7" width="15.5703125" style="42" customWidth="1"/>
    <col min="8" max="8" width="2.5703125" style="40" customWidth="1"/>
    <col min="9" max="9" width="18" style="42" customWidth="1"/>
    <col min="10" max="10" width="17.140625" style="42" customWidth="1"/>
    <col min="11" max="12" width="17.7109375" style="42" customWidth="1"/>
    <col min="13" max="13" width="3.28515625" style="40" customWidth="1"/>
    <col min="14" max="14" width="16.140625" style="42" customWidth="1"/>
    <col min="15" max="15" width="17" style="42" customWidth="1"/>
    <col min="16" max="16" width="17.140625" style="42" customWidth="1"/>
    <col min="17" max="17" width="12.7109375" style="42" customWidth="1"/>
    <col min="18" max="18" width="3" style="40" customWidth="1"/>
    <col min="19" max="19" width="15" style="42" customWidth="1"/>
    <col min="20" max="20" width="14.7109375" style="42" customWidth="1"/>
    <col min="21" max="21" width="15.7109375" style="42" customWidth="1"/>
    <col min="22" max="22" width="12.7109375" style="42" customWidth="1"/>
    <col min="23" max="23" width="3.7109375" style="40" customWidth="1"/>
    <col min="24" max="24" width="18.5703125" style="42" customWidth="1"/>
    <col min="25" max="25" width="16.5703125" style="42" customWidth="1"/>
    <col min="26" max="26" width="19.7109375" style="42" customWidth="1"/>
    <col min="27" max="27" width="14.5703125" style="40" customWidth="1"/>
    <col min="28" max="28" width="2.7109375" style="40" customWidth="1"/>
    <col min="29" max="29" width="19.85546875" style="46" customWidth="1"/>
    <col min="30" max="30" width="3.28515625" style="42" customWidth="1"/>
    <col min="31" max="31" width="19.42578125" style="47" customWidth="1"/>
    <col min="32" max="32" width="9.140625" style="40" customWidth="1"/>
    <col min="33" max="16383" width="9.140625" style="40" hidden="1"/>
    <col min="16384" max="16384" width="2.140625" style="40" customWidth="1"/>
  </cols>
  <sheetData>
    <row r="1" spans="1:31" ht="30" x14ac:dyDescent="0.25">
      <c r="A1" s="39"/>
      <c r="B1" s="145" t="str">
        <f>+IF(SUM('UNITA E CONSUMI SOTTOUTENZE'!D15:D22)=0,"COMPILAZIONE CORRETTA","ATTENZIONE COMPILARE CORRETTAMENTE I FOGLI PRECEDENTI")</f>
        <v>COMPILAZIONE CORRETTA</v>
      </c>
      <c r="D1" s="391" t="s">
        <v>182</v>
      </c>
      <c r="E1" s="391"/>
      <c r="F1" s="391"/>
      <c r="G1" s="391"/>
      <c r="I1" s="391" t="s">
        <v>183</v>
      </c>
      <c r="J1" s="391"/>
      <c r="K1" s="391"/>
      <c r="L1" s="391"/>
      <c r="N1" s="391" t="s">
        <v>184</v>
      </c>
      <c r="O1" s="391"/>
      <c r="P1" s="391"/>
      <c r="Q1" s="391"/>
      <c r="S1" s="391" t="s">
        <v>87</v>
      </c>
      <c r="T1" s="391"/>
      <c r="U1" s="391"/>
      <c r="V1" s="391"/>
      <c r="W1" s="41"/>
      <c r="X1" s="392" t="s">
        <v>185</v>
      </c>
      <c r="Y1" s="392"/>
      <c r="Z1" s="392"/>
      <c r="AA1" s="392"/>
      <c r="AB1" s="41"/>
      <c r="AC1" s="129" t="s">
        <v>217</v>
      </c>
      <c r="AE1" s="75" t="s">
        <v>186</v>
      </c>
    </row>
    <row r="2" spans="1:31" s="43" customFormat="1" ht="76.5" x14ac:dyDescent="0.25">
      <c r="D2" s="72" t="s">
        <v>10</v>
      </c>
      <c r="E2" s="72" t="s">
        <v>11</v>
      </c>
      <c r="F2" s="72" t="s">
        <v>12</v>
      </c>
      <c r="G2" s="72" t="s">
        <v>187</v>
      </c>
      <c r="I2" s="72" t="s">
        <v>10</v>
      </c>
      <c r="J2" s="72" t="s">
        <v>11</v>
      </c>
      <c r="K2" s="72" t="s">
        <v>12</v>
      </c>
      <c r="L2" s="72" t="s">
        <v>187</v>
      </c>
      <c r="N2" s="72" t="s">
        <v>10</v>
      </c>
      <c r="O2" s="72" t="s">
        <v>11</v>
      </c>
      <c r="P2" s="72" t="s">
        <v>12</v>
      </c>
      <c r="Q2" s="72" t="s">
        <v>187</v>
      </c>
      <c r="S2" s="72" t="s">
        <v>10</v>
      </c>
      <c r="T2" s="72" t="s">
        <v>11</v>
      </c>
      <c r="U2" s="72" t="s">
        <v>12</v>
      </c>
      <c r="V2" s="72" t="s">
        <v>187</v>
      </c>
      <c r="X2" s="72" t="s">
        <v>188</v>
      </c>
      <c r="Y2" s="72" t="s">
        <v>189</v>
      </c>
      <c r="Z2" s="78" t="s">
        <v>187</v>
      </c>
      <c r="AA2" s="79" t="s">
        <v>216</v>
      </c>
      <c r="AC2" s="77"/>
      <c r="AD2" s="44"/>
      <c r="AE2" s="76"/>
    </row>
    <row r="3" spans="1:31" ht="21.75" thickBot="1" x14ac:dyDescent="0.3">
      <c r="B3" s="160" t="str">
        <f>+'UNITA E CONSUMI SOTTOUTENZE'!B4</f>
        <v>USO DOMESTICO RESIDENTE</v>
      </c>
      <c r="C3" s="45"/>
      <c r="F3" s="150" t="s">
        <v>239</v>
      </c>
      <c r="Y3" s="80">
        <v>0.1</v>
      </c>
    </row>
    <row r="4" spans="1:31" ht="37.15" customHeight="1" thickBot="1" x14ac:dyDescent="0.3">
      <c r="B4" s="159" t="s">
        <v>238</v>
      </c>
      <c r="C4" s="147">
        <f>+'UNITA E CONSUMI SOTTOUTENZE'!$F$14</f>
        <v>0</v>
      </c>
      <c r="I4" s="40"/>
      <c r="J4" s="40"/>
      <c r="AA4" s="48"/>
      <c r="AC4" s="167">
        <f>+'DATI BOLLETTA'!C54-'RIPARTIZ SOTTO-UTENZA_NOCONS'!Z422</f>
        <v>0</v>
      </c>
    </row>
    <row r="5" spans="1:31" ht="37.15" customHeight="1" x14ac:dyDescent="0.25">
      <c r="B5" s="166" t="str">
        <f>+IF('DATI BOLLETTA'!C26&lt;1,"",IF('UNITA E CONSUMI SOTTOUTENZE'!$C$24="NO","TUTTE LE UTENZE DOMESTICHE RESIDENTI",0))</f>
        <v/>
      </c>
      <c r="D5" s="83">
        <f>+IF(B5="",0,1*'DATI BOLLETTA'!$D$57*'DATI BOLLETTA'!$C$34*'Articolazione tariffaria'!$F$35)</f>
        <v>0</v>
      </c>
      <c r="E5" s="83">
        <f>+IF(B5="",0,1*'DATI BOLLETTA'!$D$58*'DATI BOLLETTA'!$C$34*'Articolazione tariffaria'!$F$36)</f>
        <v>0</v>
      </c>
      <c r="F5" s="83">
        <f>+IF(B5="",0,1*'DATI BOLLETTA'!$D$59*'DATI BOLLETTA'!$C$34*'Articolazione tariffaria'!$F$37)</f>
        <v>0</v>
      </c>
      <c r="G5" s="84">
        <f>+SUM(D5:F5)</f>
        <v>0</v>
      </c>
      <c r="H5" s="50"/>
      <c r="I5" s="130">
        <f>+IF('UNITA E CONSUMI SOTTOUTENZE'!E30&gt;'Articolazione tariffaria'!C$13*'RIPARTIZ SOTTO-UTENZA_NOCONS'!C$4,('UNITA E CONSUMI SOTTOUTENZE'!E30-'Articolazione tariffaria'!C$13*'RIPARTIZ SOTTO-UTENZA_NOCONS'!C$4)*'Articolazione tariffaria'!F$13+('Articolazione tariffaria'!D$12-'Articolazione tariffaria'!C$12)*'RIPARTIZ SOTTO-UTENZA_NOCONS'!C$4*'Articolazione tariffaria'!F$12+('Articolazione tariffaria'!D$11-'Articolazione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tariffaria'!C$12*'RIPARTIZ SOTTO-UTENZA_NOCONS'!C$4,('UNITA E CONSUMI SOTTOUTENZE'!E30-'Articolazione tariffaria'!C$12*'RIPARTIZ SOTTO-UTENZA_NOCONS'!C$4)*'Articolazione tariffaria'!F$12+('Articolazione tariffaria'!D$11-'Articolazione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tariffaria'!C$11*'RIPARTIZ SOTTO-UTENZA_NOCONS'!C$4,('UNITA E CONSUMI SOTTOUTENZE'!E30-'Articolazione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tariffaria'!C$10*'RIPARTIZ SOTTO-UTENZA_NOCONS'!C$4,('UNITA E CONSUMI SOTTOUTENZE'!E30-'Articolazione tariffaria'!C$10*'RIPARTIZ SOTTO-UTENZA_NOCONS'!C$4)*'Articolazione tariffaria'!F$10+'Articolazione tariffaria'!D$9*'RIPARTIZ SOTTO-UTENZA_NOCONS'!C$4*'Articolazione tariffaria'!F$9,'UNITA E CONSUMI SOTTOUTENZE'!E30*'Articolazione tariffaria'!F$9))))*'DATI BOLLETTA'!D$57</f>
        <v>0</v>
      </c>
      <c r="J5" s="83">
        <f>+'UNITA E CONSUMI SOTTOUTENZE'!E30*'Articolazione tariffaria'!$F$31*'DATI BOLLETTA'!$D$58</f>
        <v>0</v>
      </c>
      <c r="K5" s="83">
        <f>+'UNITA E CONSUMI SOTTOUTENZE'!E30*'Articolazione tariffaria'!$F$32*'DATI BOLLETTA'!$D$59</f>
        <v>0</v>
      </c>
      <c r="L5" s="84">
        <f>+SUM(I5:K5)</f>
        <v>0</v>
      </c>
      <c r="M5" s="50"/>
      <c r="N5" s="83">
        <f>+'UNITA E CONSUMI SOTTOUTENZE'!E30*'Articolazione tariffaria'!$F$59*'DATI BOLLETTA'!$D$57</f>
        <v>0</v>
      </c>
      <c r="O5" s="83">
        <f>+'UNITA E CONSUMI SOTTOUTENZE'!E30*'Articolazione tariffaria'!$F$59*'DATI BOLLETTA'!$D$58</f>
        <v>0</v>
      </c>
      <c r="P5" s="83">
        <f>+'UNITA E CONSUMI SOTTOUTENZE'!E30*'Articolazione tariffaria'!$F$59*'DATI BOLLETTA'!$D$59</f>
        <v>0</v>
      </c>
      <c r="Q5" s="84">
        <f>+SUM(N5:P5)</f>
        <v>0</v>
      </c>
      <c r="R5" s="50"/>
      <c r="S5" s="83">
        <f>+'UNITA E CONSUMI SOTTOUTENZE'!E30*'Articolazione tariffaria'!$F$49*'DATI BOLLETTA'!$D$57</f>
        <v>0</v>
      </c>
      <c r="T5" s="83">
        <f>+'UNITA E CONSUMI SOTTOUTENZE'!E30*'Articolazione tariffaria'!$F$50*'DATI BOLLETTA'!$D$58</f>
        <v>0</v>
      </c>
      <c r="U5" s="83">
        <f>+'UNITA E CONSUMI SOTTOUTENZE'!E30*'Articolazione tariffaria'!$F$51*'DATI BOLLETTA'!$D$59</f>
        <v>0</v>
      </c>
      <c r="V5" s="84">
        <f>+SUM(S5:U5)</f>
        <v>0</v>
      </c>
      <c r="W5" s="52"/>
      <c r="X5" s="83">
        <f>+G5+L5+Q5+V5</f>
        <v>0</v>
      </c>
      <c r="Y5" s="83">
        <f>+X5*Y$3</f>
        <v>0</v>
      </c>
      <c r="Z5" s="146">
        <f>+X5+Y5</f>
        <v>0</v>
      </c>
      <c r="AA5" s="105" t="str">
        <f>IFERROR(+X5/X$422,"")</f>
        <v/>
      </c>
      <c r="AC5" s="83">
        <f>IFERROR(+AC$4*AA5,0)</f>
        <v>0</v>
      </c>
      <c r="AE5" s="106">
        <f>+Z5+AC5</f>
        <v>0</v>
      </c>
    </row>
    <row r="6" spans="1:31" hidden="1" outlineLevel="1" x14ac:dyDescent="0.25">
      <c r="B6" s="161"/>
      <c r="D6" s="83"/>
      <c r="E6" s="83"/>
      <c r="F6" s="83"/>
      <c r="G6" s="84"/>
      <c r="H6" s="50"/>
      <c r="I6" s="130"/>
      <c r="J6" s="83"/>
      <c r="K6" s="83"/>
      <c r="L6" s="84"/>
      <c r="M6" s="50"/>
      <c r="N6" s="83"/>
      <c r="O6" s="83"/>
      <c r="P6" s="83"/>
      <c r="Q6" s="84"/>
      <c r="R6" s="50"/>
      <c r="S6" s="83"/>
      <c r="T6" s="83"/>
      <c r="U6" s="83"/>
      <c r="V6" s="84"/>
      <c r="W6" s="52"/>
      <c r="X6" s="83"/>
      <c r="Y6" s="83"/>
      <c r="Z6" s="83"/>
      <c r="AA6" s="105"/>
      <c r="AB6" s="52"/>
      <c r="AC6" s="83"/>
      <c r="AE6" s="106"/>
    </row>
    <row r="7" spans="1:31" hidden="1" outlineLevel="1" x14ac:dyDescent="0.25">
      <c r="B7" s="161"/>
      <c r="D7" s="83"/>
      <c r="E7" s="83"/>
      <c r="F7" s="83"/>
      <c r="G7" s="84"/>
      <c r="H7" s="50"/>
      <c r="I7" s="130"/>
      <c r="J7" s="83"/>
      <c r="K7" s="83"/>
      <c r="L7" s="84"/>
      <c r="M7" s="50"/>
      <c r="N7" s="83"/>
      <c r="O7" s="83"/>
      <c r="P7" s="83"/>
      <c r="Q7" s="84"/>
      <c r="R7" s="50"/>
      <c r="S7" s="83"/>
      <c r="T7" s="83"/>
      <c r="U7" s="83"/>
      <c r="V7" s="84"/>
      <c r="W7" s="52"/>
      <c r="X7" s="83"/>
      <c r="Y7" s="83"/>
      <c r="Z7" s="83"/>
      <c r="AA7" s="105"/>
      <c r="AB7" s="52"/>
      <c r="AC7" s="83"/>
      <c r="AE7" s="106"/>
    </row>
    <row r="8" spans="1:31" hidden="1" outlineLevel="1" x14ac:dyDescent="0.25">
      <c r="B8" s="161"/>
      <c r="D8" s="83"/>
      <c r="E8" s="83"/>
      <c r="F8" s="83"/>
      <c r="G8" s="84"/>
      <c r="H8" s="50"/>
      <c r="I8" s="130"/>
      <c r="J8" s="83"/>
      <c r="K8" s="83"/>
      <c r="L8" s="84"/>
      <c r="M8" s="50"/>
      <c r="N8" s="83"/>
      <c r="O8" s="83"/>
      <c r="P8" s="83"/>
      <c r="Q8" s="84"/>
      <c r="R8" s="50"/>
      <c r="S8" s="83"/>
      <c r="T8" s="83"/>
      <c r="U8" s="83"/>
      <c r="V8" s="84"/>
      <c r="W8" s="52"/>
      <c r="X8" s="83"/>
      <c r="Y8" s="83"/>
      <c r="Z8" s="83"/>
      <c r="AA8" s="105"/>
      <c r="AB8" s="52"/>
      <c r="AC8" s="83"/>
      <c r="AE8" s="106"/>
    </row>
    <row r="9" spans="1:31" hidden="1" outlineLevel="1" x14ac:dyDescent="0.25">
      <c r="B9" s="161" t="str">
        <f>+IF('UNITA E CONSUMI SOTTOUTENZE'!E34&gt;0,'UNITA E CONSUMI SOTTOUTENZE'!B34,"")</f>
        <v/>
      </c>
      <c r="D9" s="83"/>
      <c r="E9" s="83"/>
      <c r="F9" s="83"/>
      <c r="G9" s="84"/>
      <c r="H9" s="50"/>
      <c r="I9" s="130"/>
      <c r="J9" s="83"/>
      <c r="K9" s="83"/>
      <c r="L9" s="84"/>
      <c r="M9" s="50"/>
      <c r="N9" s="83"/>
      <c r="O9" s="83"/>
      <c r="P9" s="83"/>
      <c r="Q9" s="84"/>
      <c r="R9" s="50"/>
      <c r="S9" s="83"/>
      <c r="T9" s="83"/>
      <c r="U9" s="83"/>
      <c r="V9" s="84"/>
      <c r="W9" s="52"/>
      <c r="X9" s="83"/>
      <c r="Y9" s="83"/>
      <c r="Z9" s="83"/>
      <c r="AA9" s="105"/>
      <c r="AB9" s="52"/>
      <c r="AC9" s="83"/>
      <c r="AE9" s="106"/>
    </row>
    <row r="10" spans="1:31" hidden="1" outlineLevel="1" x14ac:dyDescent="0.25">
      <c r="B10" s="161" t="str">
        <f>+IF('UNITA E CONSUMI SOTTOUTENZE'!E35&gt;0,'UNITA E CONSUMI SOTTOUTENZE'!B35,"")</f>
        <v/>
      </c>
      <c r="D10" s="83"/>
      <c r="E10" s="83"/>
      <c r="F10" s="83"/>
      <c r="G10" s="84"/>
      <c r="H10" s="50"/>
      <c r="I10" s="130"/>
      <c r="J10" s="83"/>
      <c r="K10" s="83"/>
      <c r="L10" s="84"/>
      <c r="M10" s="50"/>
      <c r="N10" s="83"/>
      <c r="O10" s="83"/>
      <c r="P10" s="83"/>
      <c r="Q10" s="84"/>
      <c r="R10" s="50"/>
      <c r="S10" s="83"/>
      <c r="T10" s="83"/>
      <c r="U10" s="83"/>
      <c r="V10" s="84"/>
      <c r="W10" s="52"/>
      <c r="X10" s="83"/>
      <c r="Y10" s="83"/>
      <c r="Z10" s="83"/>
      <c r="AA10" s="105"/>
      <c r="AB10" s="52"/>
      <c r="AC10" s="83"/>
      <c r="AE10" s="106"/>
    </row>
    <row r="11" spans="1:31" hidden="1" outlineLevel="1" x14ac:dyDescent="0.25">
      <c r="B11" s="161" t="str">
        <f>+IF('UNITA E CONSUMI SOTTOUTENZE'!E36&gt;0,'UNITA E CONSUMI SOTTOUTENZE'!B36,"")</f>
        <v/>
      </c>
      <c r="D11" s="83"/>
      <c r="E11" s="83"/>
      <c r="F11" s="83"/>
      <c r="G11" s="84"/>
      <c r="H11" s="50"/>
      <c r="I11" s="130"/>
      <c r="J11" s="83"/>
      <c r="K11" s="83"/>
      <c r="L11" s="84"/>
      <c r="M11" s="50"/>
      <c r="N11" s="83"/>
      <c r="O11" s="83"/>
      <c r="P11" s="83"/>
      <c r="Q11" s="84"/>
      <c r="R11" s="50"/>
      <c r="S11" s="83"/>
      <c r="T11" s="83"/>
      <c r="U11" s="83"/>
      <c r="V11" s="84"/>
      <c r="W11" s="52"/>
      <c r="X11" s="83"/>
      <c r="Y11" s="83"/>
      <c r="Z11" s="83"/>
      <c r="AA11" s="105"/>
      <c r="AB11" s="52"/>
      <c r="AC11" s="83"/>
      <c r="AE11" s="106"/>
    </row>
    <row r="12" spans="1:31" hidden="1" outlineLevel="1" x14ac:dyDescent="0.25">
      <c r="B12" s="161" t="str">
        <f>+IF('UNITA E CONSUMI SOTTOUTENZE'!E37&gt;0,'UNITA E CONSUMI SOTTOUTENZE'!B37,"")</f>
        <v/>
      </c>
      <c r="D12" s="83"/>
      <c r="E12" s="83"/>
      <c r="F12" s="83"/>
      <c r="G12" s="84"/>
      <c r="H12" s="50"/>
      <c r="I12" s="130"/>
      <c r="J12" s="83"/>
      <c r="K12" s="83"/>
      <c r="L12" s="84"/>
      <c r="M12" s="50"/>
      <c r="N12" s="83"/>
      <c r="O12" s="83"/>
      <c r="P12" s="83"/>
      <c r="Q12" s="84"/>
      <c r="R12" s="50"/>
      <c r="S12" s="83"/>
      <c r="T12" s="83"/>
      <c r="U12" s="83"/>
      <c r="V12" s="84"/>
      <c r="W12" s="52"/>
      <c r="X12" s="83"/>
      <c r="Y12" s="83"/>
      <c r="Z12" s="83"/>
      <c r="AA12" s="105"/>
      <c r="AB12" s="52"/>
      <c r="AC12" s="83"/>
      <c r="AE12" s="106"/>
    </row>
    <row r="13" spans="1:31" hidden="1" outlineLevel="1" x14ac:dyDescent="0.25">
      <c r="B13" s="161" t="str">
        <f>+IF('UNITA E CONSUMI SOTTOUTENZE'!E38&gt;0,'UNITA E CONSUMI SOTTOUTENZE'!B38,"")</f>
        <v/>
      </c>
      <c r="D13" s="83"/>
      <c r="E13" s="83"/>
      <c r="F13" s="83"/>
      <c r="G13" s="84"/>
      <c r="H13" s="50"/>
      <c r="I13" s="130"/>
      <c r="J13" s="83"/>
      <c r="K13" s="83"/>
      <c r="L13" s="84"/>
      <c r="M13" s="50"/>
      <c r="N13" s="83"/>
      <c r="O13" s="83"/>
      <c r="P13" s="83"/>
      <c r="Q13" s="84"/>
      <c r="R13" s="50"/>
      <c r="S13" s="83"/>
      <c r="T13" s="83"/>
      <c r="U13" s="83"/>
      <c r="V13" s="84"/>
      <c r="W13" s="52"/>
      <c r="X13" s="83"/>
      <c r="Y13" s="83"/>
      <c r="Z13" s="83"/>
      <c r="AA13" s="105"/>
      <c r="AB13" s="52"/>
      <c r="AC13" s="83"/>
      <c r="AE13" s="106"/>
    </row>
    <row r="14" spans="1:31" hidden="1" outlineLevel="1" x14ac:dyDescent="0.25">
      <c r="B14" s="161" t="str">
        <f>+IF('UNITA E CONSUMI SOTTOUTENZE'!E39&gt;0,'UNITA E CONSUMI SOTTOUTENZE'!B39,"")</f>
        <v/>
      </c>
      <c r="D14" s="83"/>
      <c r="E14" s="83"/>
      <c r="F14" s="83"/>
      <c r="G14" s="84"/>
      <c r="H14" s="50"/>
      <c r="I14" s="130"/>
      <c r="J14" s="83"/>
      <c r="K14" s="83"/>
      <c r="L14" s="84"/>
      <c r="M14" s="50"/>
      <c r="N14" s="83"/>
      <c r="O14" s="83"/>
      <c r="P14" s="83"/>
      <c r="Q14" s="84"/>
      <c r="R14" s="50"/>
      <c r="S14" s="83"/>
      <c r="T14" s="83"/>
      <c r="U14" s="83"/>
      <c r="V14" s="84"/>
      <c r="W14" s="52"/>
      <c r="X14" s="83"/>
      <c r="Y14" s="83"/>
      <c r="Z14" s="83"/>
      <c r="AA14" s="105"/>
      <c r="AB14" s="52"/>
      <c r="AC14" s="83"/>
      <c r="AE14" s="106"/>
    </row>
    <row r="15" spans="1:31" hidden="1" outlineLevel="1" x14ac:dyDescent="0.25">
      <c r="B15" s="161" t="str">
        <f>+IF('UNITA E CONSUMI SOTTOUTENZE'!E40&gt;0,'UNITA E CONSUMI SOTTOUTENZE'!B40,"")</f>
        <v/>
      </c>
      <c r="D15" s="83"/>
      <c r="E15" s="83"/>
      <c r="F15" s="83"/>
      <c r="G15" s="84"/>
      <c r="H15" s="50"/>
      <c r="I15" s="130"/>
      <c r="J15" s="83"/>
      <c r="K15" s="83"/>
      <c r="L15" s="84"/>
      <c r="M15" s="50"/>
      <c r="N15" s="83"/>
      <c r="O15" s="83"/>
      <c r="P15" s="83"/>
      <c r="Q15" s="84"/>
      <c r="R15" s="50"/>
      <c r="S15" s="83"/>
      <c r="T15" s="83"/>
      <c r="U15" s="83"/>
      <c r="V15" s="84"/>
      <c r="W15" s="52"/>
      <c r="X15" s="83"/>
      <c r="Y15" s="83"/>
      <c r="Z15" s="83"/>
      <c r="AA15" s="105"/>
      <c r="AB15" s="52"/>
      <c r="AC15" s="83"/>
      <c r="AE15" s="106"/>
    </row>
    <row r="16" spans="1:31" hidden="1" outlineLevel="1" x14ac:dyDescent="0.25">
      <c r="B16" s="161" t="str">
        <f>+IF('UNITA E CONSUMI SOTTOUTENZE'!E41&gt;0,'UNITA E CONSUMI SOTTOUTENZE'!B41,"")</f>
        <v/>
      </c>
      <c r="D16" s="83"/>
      <c r="E16" s="83"/>
      <c r="F16" s="83"/>
      <c r="G16" s="84"/>
      <c r="H16" s="50"/>
      <c r="I16" s="130"/>
      <c r="J16" s="83"/>
      <c r="K16" s="83"/>
      <c r="L16" s="84"/>
      <c r="M16" s="50"/>
      <c r="N16" s="83"/>
      <c r="O16" s="83"/>
      <c r="P16" s="83"/>
      <c r="Q16" s="84"/>
      <c r="R16" s="50"/>
      <c r="S16" s="83"/>
      <c r="T16" s="83"/>
      <c r="U16" s="83"/>
      <c r="V16" s="84"/>
      <c r="W16" s="52"/>
      <c r="X16" s="83"/>
      <c r="Y16" s="83"/>
      <c r="Z16" s="83"/>
      <c r="AA16" s="105"/>
      <c r="AB16" s="52"/>
      <c r="AC16" s="83"/>
      <c r="AE16" s="106"/>
    </row>
    <row r="17" spans="2:31" hidden="1" outlineLevel="1" x14ac:dyDescent="0.25">
      <c r="B17" s="161" t="str">
        <f>+IF('UNITA E CONSUMI SOTTOUTENZE'!E42&gt;0,'UNITA E CONSUMI SOTTOUTENZE'!B42,"")</f>
        <v/>
      </c>
      <c r="D17" s="83"/>
      <c r="E17" s="83"/>
      <c r="F17" s="83"/>
      <c r="G17" s="84"/>
      <c r="H17" s="50"/>
      <c r="I17" s="130"/>
      <c r="J17" s="83"/>
      <c r="K17" s="83"/>
      <c r="L17" s="84"/>
      <c r="M17" s="50"/>
      <c r="N17" s="83"/>
      <c r="O17" s="83"/>
      <c r="P17" s="83"/>
      <c r="Q17" s="84"/>
      <c r="R17" s="50"/>
      <c r="S17" s="83"/>
      <c r="T17" s="83"/>
      <c r="U17" s="83"/>
      <c r="V17" s="84"/>
      <c r="W17" s="52"/>
      <c r="X17" s="83"/>
      <c r="Y17" s="83"/>
      <c r="Z17" s="83"/>
      <c r="AA17" s="105"/>
      <c r="AB17" s="52"/>
      <c r="AC17" s="83"/>
      <c r="AE17" s="106"/>
    </row>
    <row r="18" spans="2:31" hidden="1" outlineLevel="1" x14ac:dyDescent="0.25">
      <c r="B18" s="161" t="str">
        <f>+IF('UNITA E CONSUMI SOTTOUTENZE'!E43&gt;0,'UNITA E CONSUMI SOTTOUTENZE'!B43,"")</f>
        <v/>
      </c>
      <c r="D18" s="83"/>
      <c r="E18" s="83"/>
      <c r="F18" s="83"/>
      <c r="G18" s="84"/>
      <c r="H18" s="50"/>
      <c r="I18" s="130"/>
      <c r="J18" s="83"/>
      <c r="K18" s="83"/>
      <c r="L18" s="84"/>
      <c r="M18" s="50"/>
      <c r="N18" s="83"/>
      <c r="O18" s="83"/>
      <c r="P18" s="83"/>
      <c r="Q18" s="84"/>
      <c r="R18" s="50"/>
      <c r="S18" s="83"/>
      <c r="T18" s="83"/>
      <c r="U18" s="83"/>
      <c r="V18" s="84"/>
      <c r="W18" s="52"/>
      <c r="X18" s="83"/>
      <c r="Y18" s="83"/>
      <c r="Z18" s="83"/>
      <c r="AA18" s="105"/>
      <c r="AB18" s="52"/>
      <c r="AC18" s="83"/>
      <c r="AE18" s="106"/>
    </row>
    <row r="19" spans="2:31" hidden="1" outlineLevel="1" x14ac:dyDescent="0.25">
      <c r="B19" s="161" t="str">
        <f>+IF('UNITA E CONSUMI SOTTOUTENZE'!E44&gt;0,'UNITA E CONSUMI SOTTOUTENZE'!B44,"")</f>
        <v/>
      </c>
      <c r="D19" s="83"/>
      <c r="E19" s="83"/>
      <c r="F19" s="83"/>
      <c r="G19" s="84"/>
      <c r="H19" s="50"/>
      <c r="I19" s="130"/>
      <c r="J19" s="83"/>
      <c r="K19" s="83"/>
      <c r="L19" s="84"/>
      <c r="M19" s="50"/>
      <c r="N19" s="83"/>
      <c r="O19" s="83"/>
      <c r="P19" s="83"/>
      <c r="Q19" s="84"/>
      <c r="R19" s="50"/>
      <c r="S19" s="83"/>
      <c r="T19" s="83"/>
      <c r="U19" s="83"/>
      <c r="V19" s="84"/>
      <c r="W19" s="52"/>
      <c r="X19" s="83"/>
      <c r="Y19" s="83"/>
      <c r="Z19" s="83"/>
      <c r="AA19" s="105"/>
      <c r="AB19" s="52"/>
      <c r="AC19" s="83"/>
      <c r="AE19" s="106"/>
    </row>
    <row r="20" spans="2:31" hidden="1" outlineLevel="1" x14ac:dyDescent="0.25">
      <c r="B20" s="161" t="str">
        <f>+IF('UNITA E CONSUMI SOTTOUTENZE'!E45&gt;0,'UNITA E CONSUMI SOTTOUTENZE'!B45,"")</f>
        <v/>
      </c>
      <c r="D20" s="83"/>
      <c r="E20" s="83"/>
      <c r="F20" s="83"/>
      <c r="G20" s="84"/>
      <c r="H20" s="50"/>
      <c r="I20" s="130"/>
      <c r="J20" s="83"/>
      <c r="K20" s="83"/>
      <c r="L20" s="84"/>
      <c r="M20" s="50"/>
      <c r="N20" s="83"/>
      <c r="O20" s="83"/>
      <c r="P20" s="83"/>
      <c r="Q20" s="84"/>
      <c r="R20" s="50"/>
      <c r="S20" s="83"/>
      <c r="T20" s="83"/>
      <c r="U20" s="83"/>
      <c r="V20" s="84"/>
      <c r="W20" s="52"/>
      <c r="X20" s="83"/>
      <c r="Y20" s="83"/>
      <c r="Z20" s="83"/>
      <c r="AA20" s="105"/>
      <c r="AB20" s="52"/>
      <c r="AC20" s="83"/>
      <c r="AE20" s="106"/>
    </row>
    <row r="21" spans="2:31" hidden="1" outlineLevel="1" x14ac:dyDescent="0.25">
      <c r="B21" s="161" t="str">
        <f>+IF('UNITA E CONSUMI SOTTOUTENZE'!E46&gt;0,'UNITA E CONSUMI SOTTOUTENZE'!B46,"")</f>
        <v/>
      </c>
      <c r="D21" s="83"/>
      <c r="E21" s="83"/>
      <c r="F21" s="83"/>
      <c r="G21" s="84"/>
      <c r="H21" s="50"/>
      <c r="I21" s="130"/>
      <c r="J21" s="83"/>
      <c r="K21" s="83"/>
      <c r="L21" s="84"/>
      <c r="M21" s="50"/>
      <c r="N21" s="83"/>
      <c r="O21" s="83"/>
      <c r="P21" s="83"/>
      <c r="Q21" s="84"/>
      <c r="R21" s="50"/>
      <c r="S21" s="83"/>
      <c r="T21" s="83"/>
      <c r="U21" s="83"/>
      <c r="V21" s="84"/>
      <c r="W21" s="52"/>
      <c r="X21" s="83"/>
      <c r="Y21" s="83"/>
      <c r="Z21" s="83"/>
      <c r="AA21" s="105"/>
      <c r="AB21" s="52"/>
      <c r="AC21" s="83"/>
      <c r="AE21" s="106"/>
    </row>
    <row r="22" spans="2:31" hidden="1" outlineLevel="1" x14ac:dyDescent="0.25">
      <c r="B22" s="161" t="str">
        <f>+IF('UNITA E CONSUMI SOTTOUTENZE'!E47&gt;0,'UNITA E CONSUMI SOTTOUTENZE'!B47,"")</f>
        <v/>
      </c>
      <c r="D22" s="83"/>
      <c r="E22" s="83"/>
      <c r="F22" s="83"/>
      <c r="G22" s="84"/>
      <c r="H22" s="50"/>
      <c r="I22" s="130"/>
      <c r="J22" s="83"/>
      <c r="K22" s="83"/>
      <c r="L22" s="84"/>
      <c r="M22" s="50"/>
      <c r="N22" s="83"/>
      <c r="O22" s="83"/>
      <c r="P22" s="83"/>
      <c r="Q22" s="84"/>
      <c r="R22" s="50"/>
      <c r="S22" s="83"/>
      <c r="T22" s="83"/>
      <c r="U22" s="83"/>
      <c r="V22" s="84"/>
      <c r="W22" s="52"/>
      <c r="X22" s="83"/>
      <c r="Y22" s="83"/>
      <c r="Z22" s="83"/>
      <c r="AA22" s="105"/>
      <c r="AB22" s="52"/>
      <c r="AC22" s="83"/>
      <c r="AE22" s="106"/>
    </row>
    <row r="23" spans="2:31" hidden="1" outlineLevel="1" x14ac:dyDescent="0.25">
      <c r="B23" s="161" t="str">
        <f>+IF('UNITA E CONSUMI SOTTOUTENZE'!E48&gt;0,'UNITA E CONSUMI SOTTOUTENZE'!B48,"")</f>
        <v/>
      </c>
      <c r="D23" s="83"/>
      <c r="E23" s="83"/>
      <c r="F23" s="83"/>
      <c r="G23" s="84"/>
      <c r="H23" s="50"/>
      <c r="I23" s="130"/>
      <c r="J23" s="83"/>
      <c r="K23" s="83"/>
      <c r="L23" s="84"/>
      <c r="M23" s="50"/>
      <c r="N23" s="83"/>
      <c r="O23" s="83"/>
      <c r="P23" s="83"/>
      <c r="Q23" s="84"/>
      <c r="R23" s="50"/>
      <c r="S23" s="83"/>
      <c r="T23" s="83"/>
      <c r="U23" s="83"/>
      <c r="V23" s="84"/>
      <c r="W23" s="52"/>
      <c r="X23" s="83"/>
      <c r="Y23" s="83"/>
      <c r="Z23" s="83"/>
      <c r="AA23" s="105"/>
      <c r="AB23" s="52"/>
      <c r="AC23" s="83"/>
      <c r="AE23" s="106"/>
    </row>
    <row r="24" spans="2:31" hidden="1" outlineLevel="1" x14ac:dyDescent="0.25">
      <c r="B24" s="161" t="str">
        <f>+IF('UNITA E CONSUMI SOTTOUTENZE'!E49&gt;0,'UNITA E CONSUMI SOTTOUTENZE'!B49,"")</f>
        <v/>
      </c>
      <c r="D24" s="83"/>
      <c r="E24" s="83"/>
      <c r="F24" s="83"/>
      <c r="G24" s="84"/>
      <c r="H24" s="50"/>
      <c r="I24" s="130"/>
      <c r="J24" s="83"/>
      <c r="K24" s="83"/>
      <c r="L24" s="84"/>
      <c r="M24" s="50"/>
      <c r="N24" s="83"/>
      <c r="O24" s="83"/>
      <c r="P24" s="83"/>
      <c r="Q24" s="84"/>
      <c r="R24" s="50"/>
      <c r="S24" s="83"/>
      <c r="T24" s="83"/>
      <c r="U24" s="83"/>
      <c r="V24" s="84"/>
      <c r="W24" s="52"/>
      <c r="X24" s="83"/>
      <c r="Y24" s="83"/>
      <c r="Z24" s="83"/>
      <c r="AA24" s="105"/>
      <c r="AB24" s="52"/>
      <c r="AC24" s="83"/>
      <c r="AE24" s="106"/>
    </row>
    <row r="25" spans="2:31" hidden="1" outlineLevel="1" x14ac:dyDescent="0.25">
      <c r="B25" s="161" t="str">
        <f>+IF('UNITA E CONSUMI SOTTOUTENZE'!E50&gt;0,'UNITA E CONSUMI SOTTOUTENZE'!B50,"")</f>
        <v/>
      </c>
      <c r="D25" s="83"/>
      <c r="E25" s="83"/>
      <c r="F25" s="83"/>
      <c r="G25" s="84"/>
      <c r="H25" s="50"/>
      <c r="I25" s="130"/>
      <c r="J25" s="83"/>
      <c r="K25" s="83"/>
      <c r="L25" s="84"/>
      <c r="M25" s="50"/>
      <c r="N25" s="83"/>
      <c r="O25" s="83"/>
      <c r="P25" s="83"/>
      <c r="Q25" s="84"/>
      <c r="R25" s="50"/>
      <c r="S25" s="83"/>
      <c r="T25" s="83"/>
      <c r="U25" s="83"/>
      <c r="V25" s="84"/>
      <c r="W25" s="52"/>
      <c r="X25" s="83"/>
      <c r="Y25" s="83"/>
      <c r="Z25" s="83"/>
      <c r="AA25" s="105"/>
      <c r="AB25" s="52"/>
      <c r="AC25" s="83"/>
      <c r="AE25" s="106"/>
    </row>
    <row r="26" spans="2:31" hidden="1" outlineLevel="1" x14ac:dyDescent="0.25">
      <c r="B26" s="161" t="str">
        <f>+IF('UNITA E CONSUMI SOTTOUTENZE'!E51&gt;0,'UNITA E CONSUMI SOTTOUTENZE'!B51,"")</f>
        <v/>
      </c>
      <c r="D26" s="83"/>
      <c r="E26" s="83"/>
      <c r="F26" s="83"/>
      <c r="G26" s="84"/>
      <c r="H26" s="50"/>
      <c r="I26" s="130"/>
      <c r="J26" s="83"/>
      <c r="K26" s="83"/>
      <c r="L26" s="84"/>
      <c r="M26" s="50"/>
      <c r="N26" s="83"/>
      <c r="O26" s="83"/>
      <c r="P26" s="83"/>
      <c r="Q26" s="84"/>
      <c r="R26" s="50"/>
      <c r="S26" s="83"/>
      <c r="T26" s="83"/>
      <c r="U26" s="83"/>
      <c r="V26" s="84"/>
      <c r="W26" s="52"/>
      <c r="X26" s="83"/>
      <c r="Y26" s="83"/>
      <c r="Z26" s="83"/>
      <c r="AA26" s="105"/>
      <c r="AB26" s="52"/>
      <c r="AC26" s="83"/>
      <c r="AE26" s="106"/>
    </row>
    <row r="27" spans="2:31" hidden="1" outlineLevel="1" x14ac:dyDescent="0.25">
      <c r="B27" s="161" t="str">
        <f>+IF('UNITA E CONSUMI SOTTOUTENZE'!E52&gt;0,'UNITA E CONSUMI SOTTOUTENZE'!B52,"")</f>
        <v/>
      </c>
      <c r="D27" s="83"/>
      <c r="E27" s="83"/>
      <c r="F27" s="83"/>
      <c r="G27" s="84"/>
      <c r="H27" s="50"/>
      <c r="I27" s="130"/>
      <c r="J27" s="83"/>
      <c r="K27" s="83"/>
      <c r="L27" s="84"/>
      <c r="M27" s="50"/>
      <c r="N27" s="83"/>
      <c r="O27" s="83"/>
      <c r="P27" s="83"/>
      <c r="Q27" s="84"/>
      <c r="R27" s="50"/>
      <c r="S27" s="83"/>
      <c r="T27" s="83"/>
      <c r="U27" s="83"/>
      <c r="V27" s="84"/>
      <c r="W27" s="52"/>
      <c r="X27" s="83"/>
      <c r="Y27" s="83"/>
      <c r="Z27" s="83"/>
      <c r="AA27" s="105"/>
      <c r="AB27" s="52"/>
      <c r="AC27" s="83"/>
      <c r="AE27" s="106"/>
    </row>
    <row r="28" spans="2:31" hidden="1" outlineLevel="1" x14ac:dyDescent="0.25">
      <c r="B28" s="161" t="str">
        <f>+IF('UNITA E CONSUMI SOTTOUTENZE'!E53&gt;0,'UNITA E CONSUMI SOTTOUTENZE'!B53,"")</f>
        <v/>
      </c>
      <c r="D28" s="83"/>
      <c r="E28" s="83"/>
      <c r="F28" s="83"/>
      <c r="G28" s="84"/>
      <c r="H28" s="50"/>
      <c r="I28" s="130"/>
      <c r="J28" s="83"/>
      <c r="K28" s="83"/>
      <c r="L28" s="84"/>
      <c r="M28" s="50"/>
      <c r="N28" s="83"/>
      <c r="O28" s="83"/>
      <c r="P28" s="83"/>
      <c r="Q28" s="84"/>
      <c r="R28" s="50"/>
      <c r="S28" s="83"/>
      <c r="T28" s="83"/>
      <c r="U28" s="83"/>
      <c r="V28" s="84"/>
      <c r="W28" s="52"/>
      <c r="X28" s="83"/>
      <c r="Y28" s="83"/>
      <c r="Z28" s="83"/>
      <c r="AA28" s="105"/>
      <c r="AB28" s="52"/>
      <c r="AC28" s="83"/>
      <c r="AE28" s="106"/>
    </row>
    <row r="29" spans="2:31" hidden="1" outlineLevel="1" x14ac:dyDescent="0.25">
      <c r="B29" s="161" t="str">
        <f>+IF('UNITA E CONSUMI SOTTOUTENZE'!E54&gt;0,'UNITA E CONSUMI SOTTOUTENZE'!B54,"")</f>
        <v/>
      </c>
      <c r="D29" s="83"/>
      <c r="E29" s="83"/>
      <c r="F29" s="83"/>
      <c r="G29" s="84"/>
      <c r="H29" s="50"/>
      <c r="I29" s="130"/>
      <c r="J29" s="83"/>
      <c r="K29" s="83"/>
      <c r="L29" s="84"/>
      <c r="M29" s="50"/>
      <c r="N29" s="83"/>
      <c r="O29" s="83"/>
      <c r="P29" s="83"/>
      <c r="Q29" s="84"/>
      <c r="R29" s="50"/>
      <c r="S29" s="83"/>
      <c r="T29" s="83"/>
      <c r="U29" s="83"/>
      <c r="V29" s="84"/>
      <c r="W29" s="52"/>
      <c r="X29" s="83"/>
      <c r="Y29" s="83"/>
      <c r="Z29" s="83"/>
      <c r="AA29" s="105"/>
      <c r="AB29" s="52"/>
      <c r="AC29" s="83"/>
      <c r="AE29" s="106"/>
    </row>
    <row r="30" spans="2:31" hidden="1" outlineLevel="1" x14ac:dyDescent="0.25">
      <c r="B30" s="161" t="str">
        <f>+IF('UNITA E CONSUMI SOTTOUTENZE'!E55&gt;0,'UNITA E CONSUMI SOTTOUTENZE'!B55,"")</f>
        <v/>
      </c>
      <c r="D30" s="83"/>
      <c r="E30" s="83"/>
      <c r="F30" s="83"/>
      <c r="G30" s="84"/>
      <c r="H30" s="50"/>
      <c r="I30" s="130"/>
      <c r="J30" s="83"/>
      <c r="K30" s="83"/>
      <c r="L30" s="84"/>
      <c r="M30" s="50"/>
      <c r="N30" s="83"/>
      <c r="O30" s="83"/>
      <c r="P30" s="83"/>
      <c r="Q30" s="84"/>
      <c r="R30" s="50"/>
      <c r="S30" s="83"/>
      <c r="T30" s="83"/>
      <c r="U30" s="83"/>
      <c r="V30" s="84"/>
      <c r="W30" s="52"/>
      <c r="X30" s="83"/>
      <c r="Y30" s="83"/>
      <c r="Z30" s="83"/>
      <c r="AA30" s="105"/>
      <c r="AB30" s="52"/>
      <c r="AC30" s="83"/>
      <c r="AE30" s="106"/>
    </row>
    <row r="31" spans="2:31" hidden="1" outlineLevel="1" x14ac:dyDescent="0.25">
      <c r="B31" s="161" t="str">
        <f>+IF('UNITA E CONSUMI SOTTOUTENZE'!E56&gt;0,'UNITA E CONSUMI SOTTOUTENZE'!B56,"")</f>
        <v/>
      </c>
      <c r="D31" s="83"/>
      <c r="E31" s="83"/>
      <c r="F31" s="83"/>
      <c r="G31" s="84"/>
      <c r="H31" s="50"/>
      <c r="I31" s="130"/>
      <c r="J31" s="83"/>
      <c r="K31" s="83"/>
      <c r="L31" s="84"/>
      <c r="M31" s="50"/>
      <c r="N31" s="83"/>
      <c r="O31" s="83"/>
      <c r="P31" s="83"/>
      <c r="Q31" s="84"/>
      <c r="R31" s="50"/>
      <c r="S31" s="83"/>
      <c r="T31" s="83"/>
      <c r="U31" s="83"/>
      <c r="V31" s="84"/>
      <c r="W31" s="52"/>
      <c r="X31" s="83"/>
      <c r="Y31" s="83"/>
      <c r="Z31" s="83"/>
      <c r="AA31" s="105"/>
      <c r="AB31" s="52"/>
      <c r="AC31" s="83"/>
      <c r="AE31" s="106"/>
    </row>
    <row r="32" spans="2:31" hidden="1" outlineLevel="1" x14ac:dyDescent="0.25">
      <c r="B32" s="161" t="str">
        <f>+IF('UNITA E CONSUMI SOTTOUTENZE'!E57&gt;0,'UNITA E CONSUMI SOTTOUTENZE'!B57,"")</f>
        <v/>
      </c>
      <c r="D32" s="83"/>
      <c r="E32" s="83"/>
      <c r="F32" s="83"/>
      <c r="G32" s="84"/>
      <c r="H32" s="50"/>
      <c r="I32" s="130"/>
      <c r="J32" s="83"/>
      <c r="K32" s="83"/>
      <c r="L32" s="84"/>
      <c r="M32" s="50"/>
      <c r="N32" s="83"/>
      <c r="O32" s="83"/>
      <c r="P32" s="83"/>
      <c r="Q32" s="84"/>
      <c r="R32" s="50"/>
      <c r="S32" s="83"/>
      <c r="T32" s="83"/>
      <c r="U32" s="83"/>
      <c r="V32" s="84"/>
      <c r="W32" s="52"/>
      <c r="X32" s="83"/>
      <c r="Y32" s="83"/>
      <c r="Z32" s="83"/>
      <c r="AA32" s="105"/>
      <c r="AB32" s="52"/>
      <c r="AC32" s="83"/>
      <c r="AE32" s="106"/>
    </row>
    <row r="33" spans="2:31" hidden="1" outlineLevel="1" x14ac:dyDescent="0.25">
      <c r="B33" s="161" t="str">
        <f>+IF('UNITA E CONSUMI SOTTOUTENZE'!E58&gt;0,'UNITA E CONSUMI SOTTOUTENZE'!B58,"")</f>
        <v/>
      </c>
      <c r="D33" s="83"/>
      <c r="E33" s="83"/>
      <c r="F33" s="83"/>
      <c r="G33" s="84"/>
      <c r="H33" s="50"/>
      <c r="I33" s="130"/>
      <c r="J33" s="83"/>
      <c r="K33" s="83"/>
      <c r="L33" s="84"/>
      <c r="M33" s="50"/>
      <c r="N33" s="83"/>
      <c r="O33" s="83"/>
      <c r="P33" s="83"/>
      <c r="Q33" s="84"/>
      <c r="R33" s="50"/>
      <c r="S33" s="83"/>
      <c r="T33" s="83"/>
      <c r="U33" s="83"/>
      <c r="V33" s="84"/>
      <c r="W33" s="52"/>
      <c r="X33" s="83"/>
      <c r="Y33" s="83"/>
      <c r="Z33" s="83"/>
      <c r="AA33" s="105"/>
      <c r="AB33" s="52"/>
      <c r="AC33" s="83"/>
      <c r="AE33" s="106"/>
    </row>
    <row r="34" spans="2:31" hidden="1" outlineLevel="1" x14ac:dyDescent="0.25">
      <c r="B34" s="161" t="str">
        <f>+IF('UNITA E CONSUMI SOTTOUTENZE'!E59&gt;0,'UNITA E CONSUMI SOTTOUTENZE'!B59,"")</f>
        <v/>
      </c>
      <c r="D34" s="83"/>
      <c r="E34" s="83"/>
      <c r="F34" s="83"/>
      <c r="G34" s="84"/>
      <c r="H34" s="50"/>
      <c r="I34" s="130"/>
      <c r="J34" s="83"/>
      <c r="K34" s="83"/>
      <c r="L34" s="84"/>
      <c r="M34" s="50"/>
      <c r="N34" s="83"/>
      <c r="O34" s="83"/>
      <c r="P34" s="83"/>
      <c r="Q34" s="84"/>
      <c r="R34" s="50"/>
      <c r="S34" s="83"/>
      <c r="T34" s="83"/>
      <c r="U34" s="83"/>
      <c r="V34" s="84"/>
      <c r="W34" s="52"/>
      <c r="X34" s="83"/>
      <c r="Y34" s="83"/>
      <c r="Z34" s="83"/>
      <c r="AA34" s="105"/>
      <c r="AB34" s="52"/>
      <c r="AC34" s="83"/>
      <c r="AE34" s="106"/>
    </row>
    <row r="35" spans="2:31" hidden="1" outlineLevel="1" x14ac:dyDescent="0.25">
      <c r="B35" s="161" t="str">
        <f>+IF('UNITA E CONSUMI SOTTOUTENZE'!E60&gt;0,'UNITA E CONSUMI SOTTOUTENZE'!B60,"")</f>
        <v/>
      </c>
      <c r="D35" s="83"/>
      <c r="E35" s="83"/>
      <c r="F35" s="83"/>
      <c r="G35" s="84"/>
      <c r="H35" s="50"/>
      <c r="I35" s="130"/>
      <c r="J35" s="83"/>
      <c r="K35" s="83"/>
      <c r="L35" s="84"/>
      <c r="M35" s="50"/>
      <c r="N35" s="83"/>
      <c r="O35" s="83"/>
      <c r="P35" s="83"/>
      <c r="Q35" s="84"/>
      <c r="R35" s="50"/>
      <c r="S35" s="83"/>
      <c r="T35" s="83"/>
      <c r="U35" s="83"/>
      <c r="V35" s="84"/>
      <c r="W35" s="52"/>
      <c r="X35" s="83"/>
      <c r="Y35" s="83"/>
      <c r="Z35" s="83"/>
      <c r="AA35" s="105"/>
      <c r="AB35" s="52"/>
      <c r="AC35" s="83"/>
      <c r="AE35" s="106"/>
    </row>
    <row r="36" spans="2:31" hidden="1" outlineLevel="1" x14ac:dyDescent="0.25">
      <c r="B36" s="161" t="str">
        <f>+IF('UNITA E CONSUMI SOTTOUTENZE'!E61&gt;0,'UNITA E CONSUMI SOTTOUTENZE'!B61,"")</f>
        <v/>
      </c>
      <c r="D36" s="83"/>
      <c r="E36" s="83"/>
      <c r="F36" s="83"/>
      <c r="G36" s="84"/>
      <c r="H36" s="50"/>
      <c r="I36" s="130"/>
      <c r="J36" s="83"/>
      <c r="K36" s="83"/>
      <c r="L36" s="84"/>
      <c r="M36" s="50"/>
      <c r="N36" s="83"/>
      <c r="O36" s="83"/>
      <c r="P36" s="83"/>
      <c r="Q36" s="84"/>
      <c r="R36" s="50"/>
      <c r="S36" s="83"/>
      <c r="T36" s="83"/>
      <c r="U36" s="83"/>
      <c r="V36" s="84"/>
      <c r="W36" s="52"/>
      <c r="X36" s="83"/>
      <c r="Y36" s="83"/>
      <c r="Z36" s="83"/>
      <c r="AA36" s="105"/>
      <c r="AB36" s="52"/>
      <c r="AC36" s="83"/>
      <c r="AE36" s="106"/>
    </row>
    <row r="37" spans="2:31" hidden="1" outlineLevel="1" x14ac:dyDescent="0.25">
      <c r="B37" s="161" t="str">
        <f>+IF('UNITA E CONSUMI SOTTOUTENZE'!E62&gt;0,'UNITA E CONSUMI SOTTOUTENZE'!B62,"")</f>
        <v/>
      </c>
      <c r="D37" s="83"/>
      <c r="E37" s="83"/>
      <c r="F37" s="83"/>
      <c r="G37" s="84"/>
      <c r="H37" s="50"/>
      <c r="I37" s="130"/>
      <c r="J37" s="83"/>
      <c r="K37" s="83"/>
      <c r="L37" s="84"/>
      <c r="M37" s="50"/>
      <c r="N37" s="83"/>
      <c r="O37" s="83"/>
      <c r="P37" s="83"/>
      <c r="Q37" s="84"/>
      <c r="R37" s="50"/>
      <c r="S37" s="83"/>
      <c r="T37" s="83"/>
      <c r="U37" s="83"/>
      <c r="V37" s="84"/>
      <c r="W37" s="52"/>
      <c r="X37" s="83"/>
      <c r="Y37" s="83"/>
      <c r="Z37" s="83"/>
      <c r="AA37" s="105"/>
      <c r="AB37" s="52"/>
      <c r="AC37" s="83"/>
      <c r="AE37" s="106"/>
    </row>
    <row r="38" spans="2:31" hidden="1" outlineLevel="1" x14ac:dyDescent="0.25">
      <c r="B38" s="161" t="str">
        <f>+IF('UNITA E CONSUMI SOTTOUTENZE'!E63&gt;0,'UNITA E CONSUMI SOTTOUTENZE'!B63,"")</f>
        <v/>
      </c>
      <c r="D38" s="83"/>
      <c r="E38" s="83"/>
      <c r="F38" s="83"/>
      <c r="G38" s="84"/>
      <c r="H38" s="50"/>
      <c r="I38" s="130"/>
      <c r="J38" s="83"/>
      <c r="K38" s="83"/>
      <c r="L38" s="84"/>
      <c r="M38" s="50"/>
      <c r="N38" s="83"/>
      <c r="O38" s="83"/>
      <c r="P38" s="83"/>
      <c r="Q38" s="84"/>
      <c r="R38" s="50"/>
      <c r="S38" s="83"/>
      <c r="T38" s="83"/>
      <c r="U38" s="83"/>
      <c r="V38" s="84"/>
      <c r="W38" s="52"/>
      <c r="X38" s="83"/>
      <c r="Y38" s="83"/>
      <c r="Z38" s="83"/>
      <c r="AA38" s="105"/>
      <c r="AB38" s="52"/>
      <c r="AC38" s="83"/>
      <c r="AE38" s="106"/>
    </row>
    <row r="39" spans="2:31" hidden="1" outlineLevel="1" x14ac:dyDescent="0.25">
      <c r="B39" s="161" t="str">
        <f>+IF('UNITA E CONSUMI SOTTOUTENZE'!E64&gt;0,'UNITA E CONSUMI SOTTOUTENZE'!B64,"")</f>
        <v/>
      </c>
      <c r="D39" s="83"/>
      <c r="E39" s="83"/>
      <c r="F39" s="83"/>
      <c r="G39" s="84"/>
      <c r="H39" s="50"/>
      <c r="I39" s="130"/>
      <c r="J39" s="83"/>
      <c r="K39" s="83"/>
      <c r="L39" s="84"/>
      <c r="M39" s="50"/>
      <c r="N39" s="83"/>
      <c r="O39" s="83"/>
      <c r="P39" s="83"/>
      <c r="Q39" s="84"/>
      <c r="R39" s="50"/>
      <c r="S39" s="83"/>
      <c r="T39" s="83"/>
      <c r="U39" s="83"/>
      <c r="V39" s="84"/>
      <c r="W39" s="52"/>
      <c r="X39" s="83"/>
      <c r="Y39" s="83"/>
      <c r="Z39" s="83"/>
      <c r="AA39" s="105"/>
      <c r="AB39" s="52"/>
      <c r="AC39" s="83"/>
      <c r="AE39" s="106"/>
    </row>
    <row r="40" spans="2:31" hidden="1" outlineLevel="1" x14ac:dyDescent="0.25">
      <c r="B40" s="161" t="str">
        <f>+IF('UNITA E CONSUMI SOTTOUTENZE'!E65&gt;0,'UNITA E CONSUMI SOTTOUTENZE'!B65,"")</f>
        <v/>
      </c>
      <c r="D40" s="83"/>
      <c r="E40" s="83"/>
      <c r="F40" s="83"/>
      <c r="G40" s="84"/>
      <c r="H40" s="50"/>
      <c r="I40" s="130"/>
      <c r="J40" s="83"/>
      <c r="K40" s="83"/>
      <c r="L40" s="84"/>
      <c r="M40" s="50"/>
      <c r="N40" s="83"/>
      <c r="O40" s="83"/>
      <c r="P40" s="83"/>
      <c r="Q40" s="84"/>
      <c r="R40" s="50"/>
      <c r="S40" s="83"/>
      <c r="T40" s="83"/>
      <c r="U40" s="83"/>
      <c r="V40" s="84"/>
      <c r="W40" s="52"/>
      <c r="X40" s="83"/>
      <c r="Y40" s="83"/>
      <c r="Z40" s="83"/>
      <c r="AA40" s="105"/>
      <c r="AB40" s="52"/>
      <c r="AC40" s="83"/>
      <c r="AE40" s="106"/>
    </row>
    <row r="41" spans="2:31" hidden="1" outlineLevel="1" x14ac:dyDescent="0.25">
      <c r="B41" s="161" t="str">
        <f>+IF('UNITA E CONSUMI SOTTOUTENZE'!E66&gt;0,'UNITA E CONSUMI SOTTOUTENZE'!B66,"")</f>
        <v/>
      </c>
      <c r="D41" s="83"/>
      <c r="E41" s="83"/>
      <c r="F41" s="83"/>
      <c r="G41" s="84"/>
      <c r="H41" s="50"/>
      <c r="I41" s="130"/>
      <c r="J41" s="83"/>
      <c r="K41" s="83"/>
      <c r="L41" s="84"/>
      <c r="M41" s="50"/>
      <c r="N41" s="83"/>
      <c r="O41" s="83"/>
      <c r="P41" s="83"/>
      <c r="Q41" s="84"/>
      <c r="R41" s="50"/>
      <c r="S41" s="83"/>
      <c r="T41" s="83"/>
      <c r="U41" s="83"/>
      <c r="V41" s="84"/>
      <c r="W41" s="52"/>
      <c r="X41" s="83"/>
      <c r="Y41" s="83"/>
      <c r="Z41" s="83"/>
      <c r="AA41" s="105"/>
      <c r="AB41" s="52"/>
      <c r="AC41" s="83"/>
      <c r="AE41" s="106"/>
    </row>
    <row r="42" spans="2:31" hidden="1" outlineLevel="1" x14ac:dyDescent="0.25">
      <c r="B42" s="161" t="str">
        <f>+IF('UNITA E CONSUMI SOTTOUTENZE'!E67&gt;0,'UNITA E CONSUMI SOTTOUTENZE'!B67,"")</f>
        <v/>
      </c>
      <c r="D42" s="83"/>
      <c r="E42" s="83"/>
      <c r="F42" s="83"/>
      <c r="G42" s="84"/>
      <c r="H42" s="50"/>
      <c r="I42" s="130"/>
      <c r="J42" s="83"/>
      <c r="K42" s="83"/>
      <c r="L42" s="84"/>
      <c r="M42" s="50"/>
      <c r="N42" s="83"/>
      <c r="O42" s="83"/>
      <c r="P42" s="83"/>
      <c r="Q42" s="84"/>
      <c r="R42" s="50"/>
      <c r="S42" s="83"/>
      <c r="T42" s="83"/>
      <c r="U42" s="83"/>
      <c r="V42" s="84"/>
      <c r="W42" s="52"/>
      <c r="X42" s="83"/>
      <c r="Y42" s="83"/>
      <c r="Z42" s="83"/>
      <c r="AA42" s="105"/>
      <c r="AB42" s="52"/>
      <c r="AC42" s="83"/>
      <c r="AE42" s="106"/>
    </row>
    <row r="43" spans="2:31" hidden="1" outlineLevel="1" x14ac:dyDescent="0.25">
      <c r="B43" s="161" t="str">
        <f>+IF('UNITA E CONSUMI SOTTOUTENZE'!E68&gt;0,'UNITA E CONSUMI SOTTOUTENZE'!B68,"")</f>
        <v/>
      </c>
      <c r="D43" s="83"/>
      <c r="E43" s="83"/>
      <c r="F43" s="83"/>
      <c r="G43" s="84"/>
      <c r="H43" s="50"/>
      <c r="I43" s="130"/>
      <c r="J43" s="83"/>
      <c r="K43" s="83"/>
      <c r="L43" s="84"/>
      <c r="M43" s="50"/>
      <c r="N43" s="83"/>
      <c r="O43" s="83"/>
      <c r="P43" s="83"/>
      <c r="Q43" s="84"/>
      <c r="R43" s="50"/>
      <c r="S43" s="83"/>
      <c r="T43" s="83"/>
      <c r="U43" s="83"/>
      <c r="V43" s="84"/>
      <c r="W43" s="52"/>
      <c r="X43" s="83"/>
      <c r="Y43" s="83"/>
      <c r="Z43" s="83"/>
      <c r="AA43" s="105"/>
      <c r="AB43" s="52"/>
      <c r="AC43" s="83"/>
      <c r="AE43" s="106"/>
    </row>
    <row r="44" spans="2:31" hidden="1" outlineLevel="1" x14ac:dyDescent="0.25">
      <c r="B44" s="161" t="str">
        <f>+IF('UNITA E CONSUMI SOTTOUTENZE'!E69&gt;0,'UNITA E CONSUMI SOTTOUTENZE'!B69,"")</f>
        <v/>
      </c>
      <c r="D44" s="83"/>
      <c r="E44" s="83"/>
      <c r="F44" s="83"/>
      <c r="G44" s="84"/>
      <c r="H44" s="50"/>
      <c r="I44" s="130"/>
      <c r="J44" s="83"/>
      <c r="K44" s="83"/>
      <c r="L44" s="84"/>
      <c r="M44" s="50"/>
      <c r="N44" s="83"/>
      <c r="O44" s="83"/>
      <c r="P44" s="83"/>
      <c r="Q44" s="84"/>
      <c r="R44" s="50"/>
      <c r="S44" s="83"/>
      <c r="T44" s="83"/>
      <c r="U44" s="83"/>
      <c r="V44" s="84"/>
      <c r="W44" s="52"/>
      <c r="X44" s="83"/>
      <c r="Y44" s="83"/>
      <c r="Z44" s="83"/>
      <c r="AA44" s="105"/>
      <c r="AB44" s="52"/>
      <c r="AC44" s="83"/>
      <c r="AE44" s="106"/>
    </row>
    <row r="45" spans="2:31" hidden="1" outlineLevel="1" x14ac:dyDescent="0.25">
      <c r="B45" s="161" t="str">
        <f>+IF('UNITA E CONSUMI SOTTOUTENZE'!E70&gt;0,'UNITA E CONSUMI SOTTOUTENZE'!B70,"")</f>
        <v/>
      </c>
      <c r="D45" s="83"/>
      <c r="E45" s="83"/>
      <c r="F45" s="83"/>
      <c r="G45" s="84"/>
      <c r="H45" s="50"/>
      <c r="I45" s="130"/>
      <c r="J45" s="83"/>
      <c r="K45" s="83"/>
      <c r="L45" s="84"/>
      <c r="M45" s="50"/>
      <c r="N45" s="83"/>
      <c r="O45" s="83"/>
      <c r="P45" s="83"/>
      <c r="Q45" s="84"/>
      <c r="R45" s="50"/>
      <c r="S45" s="83"/>
      <c r="T45" s="83"/>
      <c r="U45" s="83"/>
      <c r="V45" s="84"/>
      <c r="W45" s="52"/>
      <c r="X45" s="83"/>
      <c r="Y45" s="83"/>
      <c r="Z45" s="83"/>
      <c r="AA45" s="105"/>
      <c r="AB45" s="52"/>
      <c r="AC45" s="83"/>
      <c r="AE45" s="106"/>
    </row>
    <row r="46" spans="2:31" hidden="1" outlineLevel="1" x14ac:dyDescent="0.25">
      <c r="B46" s="161" t="str">
        <f>+IF('UNITA E CONSUMI SOTTOUTENZE'!E71&gt;0,'UNITA E CONSUMI SOTTOUTENZE'!B71,"")</f>
        <v/>
      </c>
      <c r="D46" s="83"/>
      <c r="E46" s="83"/>
      <c r="F46" s="83"/>
      <c r="G46" s="84"/>
      <c r="H46" s="50"/>
      <c r="I46" s="130"/>
      <c r="J46" s="83"/>
      <c r="K46" s="83"/>
      <c r="L46" s="84"/>
      <c r="M46" s="50"/>
      <c r="N46" s="83"/>
      <c r="O46" s="83"/>
      <c r="P46" s="83"/>
      <c r="Q46" s="84"/>
      <c r="R46" s="50"/>
      <c r="S46" s="83"/>
      <c r="T46" s="83"/>
      <c r="U46" s="83"/>
      <c r="V46" s="84"/>
      <c r="W46" s="52"/>
      <c r="X46" s="83"/>
      <c r="Y46" s="83"/>
      <c r="Z46" s="83"/>
      <c r="AA46" s="105"/>
      <c r="AB46" s="52"/>
      <c r="AC46" s="83"/>
      <c r="AE46" s="106"/>
    </row>
    <row r="47" spans="2:31" hidden="1" outlineLevel="1" x14ac:dyDescent="0.25">
      <c r="B47" s="161" t="str">
        <f>+IF('UNITA E CONSUMI SOTTOUTENZE'!E72&gt;0,'UNITA E CONSUMI SOTTOUTENZE'!B72,"")</f>
        <v/>
      </c>
      <c r="D47" s="83"/>
      <c r="E47" s="83"/>
      <c r="F47" s="83"/>
      <c r="G47" s="84"/>
      <c r="H47" s="50"/>
      <c r="I47" s="130"/>
      <c r="J47" s="83"/>
      <c r="K47" s="83"/>
      <c r="L47" s="84"/>
      <c r="M47" s="50"/>
      <c r="N47" s="83"/>
      <c r="O47" s="83"/>
      <c r="P47" s="83"/>
      <c r="Q47" s="84"/>
      <c r="R47" s="50"/>
      <c r="S47" s="83"/>
      <c r="T47" s="83"/>
      <c r="U47" s="83"/>
      <c r="V47" s="84"/>
      <c r="W47" s="52"/>
      <c r="X47" s="83"/>
      <c r="Y47" s="83"/>
      <c r="Z47" s="83"/>
      <c r="AA47" s="105"/>
      <c r="AB47" s="52"/>
      <c r="AC47" s="83"/>
      <c r="AE47" s="106"/>
    </row>
    <row r="48" spans="2:31" hidden="1" outlineLevel="1" x14ac:dyDescent="0.25">
      <c r="B48" s="161" t="str">
        <f>+IF('UNITA E CONSUMI SOTTOUTENZE'!E73&gt;0,'UNITA E CONSUMI SOTTOUTENZE'!B73,"")</f>
        <v/>
      </c>
      <c r="D48" s="83"/>
      <c r="E48" s="83"/>
      <c r="F48" s="83"/>
      <c r="G48" s="84"/>
      <c r="H48" s="50"/>
      <c r="I48" s="130"/>
      <c r="J48" s="83"/>
      <c r="K48" s="83"/>
      <c r="L48" s="84"/>
      <c r="M48" s="50"/>
      <c r="N48" s="83"/>
      <c r="O48" s="83"/>
      <c r="P48" s="83"/>
      <c r="Q48" s="84"/>
      <c r="R48" s="50"/>
      <c r="S48" s="83"/>
      <c r="T48" s="83"/>
      <c r="U48" s="83"/>
      <c r="V48" s="84"/>
      <c r="W48" s="52"/>
      <c r="X48" s="83"/>
      <c r="Y48" s="83"/>
      <c r="Z48" s="83"/>
      <c r="AA48" s="105"/>
      <c r="AB48" s="52"/>
      <c r="AC48" s="83"/>
      <c r="AE48" s="106"/>
    </row>
    <row r="49" spans="2:31" hidden="1" outlineLevel="1" x14ac:dyDescent="0.25">
      <c r="B49" s="161" t="str">
        <f>+IF('UNITA E CONSUMI SOTTOUTENZE'!E74&gt;0,'UNITA E CONSUMI SOTTOUTENZE'!B74,"")</f>
        <v/>
      </c>
      <c r="D49" s="83"/>
      <c r="E49" s="83"/>
      <c r="F49" s="83"/>
      <c r="G49" s="84"/>
      <c r="H49" s="50"/>
      <c r="I49" s="130"/>
      <c r="J49" s="83"/>
      <c r="K49" s="83"/>
      <c r="L49" s="84"/>
      <c r="M49" s="50"/>
      <c r="N49" s="83"/>
      <c r="O49" s="83"/>
      <c r="P49" s="83"/>
      <c r="Q49" s="84"/>
      <c r="R49" s="50"/>
      <c r="S49" s="83"/>
      <c r="T49" s="83"/>
      <c r="U49" s="83"/>
      <c r="V49" s="84"/>
      <c r="W49" s="52"/>
      <c r="X49" s="83"/>
      <c r="Y49" s="83"/>
      <c r="Z49" s="83"/>
      <c r="AA49" s="105"/>
      <c r="AB49" s="52"/>
      <c r="AC49" s="83"/>
      <c r="AE49" s="106"/>
    </row>
    <row r="50" spans="2:31" hidden="1" outlineLevel="1" x14ac:dyDescent="0.25">
      <c r="B50" s="161" t="str">
        <f>+IF('UNITA E CONSUMI SOTTOUTENZE'!E75&gt;0,'UNITA E CONSUMI SOTTOUTENZE'!B75,"")</f>
        <v/>
      </c>
      <c r="D50" s="83"/>
      <c r="E50" s="83"/>
      <c r="F50" s="83"/>
      <c r="G50" s="84"/>
      <c r="H50" s="50"/>
      <c r="I50" s="130"/>
      <c r="J50" s="83"/>
      <c r="K50" s="83"/>
      <c r="L50" s="84"/>
      <c r="M50" s="50"/>
      <c r="N50" s="83"/>
      <c r="O50" s="83"/>
      <c r="P50" s="83"/>
      <c r="Q50" s="84"/>
      <c r="R50" s="50"/>
      <c r="S50" s="83"/>
      <c r="T50" s="83"/>
      <c r="U50" s="83"/>
      <c r="V50" s="84"/>
      <c r="W50" s="52"/>
      <c r="X50" s="83"/>
      <c r="Y50" s="83"/>
      <c r="Z50" s="83"/>
      <c r="AA50" s="105"/>
      <c r="AB50" s="52"/>
      <c r="AC50" s="83"/>
      <c r="AE50" s="106"/>
    </row>
    <row r="51" spans="2:31" hidden="1" outlineLevel="1" x14ac:dyDescent="0.25">
      <c r="B51" s="161" t="str">
        <f>+IF('UNITA E CONSUMI SOTTOUTENZE'!E76&gt;0,'UNITA E CONSUMI SOTTOUTENZE'!B76,"")</f>
        <v/>
      </c>
      <c r="D51" s="83"/>
      <c r="E51" s="83"/>
      <c r="F51" s="83"/>
      <c r="G51" s="84"/>
      <c r="H51" s="50"/>
      <c r="I51" s="130"/>
      <c r="J51" s="83"/>
      <c r="K51" s="83"/>
      <c r="L51" s="84"/>
      <c r="M51" s="50"/>
      <c r="N51" s="83"/>
      <c r="O51" s="83"/>
      <c r="P51" s="83"/>
      <c r="Q51" s="84"/>
      <c r="R51" s="50"/>
      <c r="S51" s="83"/>
      <c r="T51" s="83"/>
      <c r="U51" s="83"/>
      <c r="V51" s="84"/>
      <c r="W51" s="52"/>
      <c r="X51" s="83"/>
      <c r="Y51" s="83"/>
      <c r="Z51" s="83"/>
      <c r="AA51" s="105"/>
      <c r="AB51" s="52"/>
      <c r="AC51" s="83"/>
      <c r="AE51" s="106"/>
    </row>
    <row r="52" spans="2:31" hidden="1" outlineLevel="1" x14ac:dyDescent="0.25">
      <c r="B52" s="161" t="str">
        <f>+IF('UNITA E CONSUMI SOTTOUTENZE'!E77&gt;0,'UNITA E CONSUMI SOTTOUTENZE'!B77,"")</f>
        <v/>
      </c>
      <c r="D52" s="83"/>
      <c r="E52" s="83"/>
      <c r="F52" s="83"/>
      <c r="G52" s="84"/>
      <c r="H52" s="50"/>
      <c r="I52" s="130"/>
      <c r="J52" s="83"/>
      <c r="K52" s="83"/>
      <c r="L52" s="84"/>
      <c r="M52" s="50"/>
      <c r="N52" s="83"/>
      <c r="O52" s="83"/>
      <c r="P52" s="83"/>
      <c r="Q52" s="84"/>
      <c r="R52" s="50"/>
      <c r="S52" s="83"/>
      <c r="T52" s="83"/>
      <c r="U52" s="83"/>
      <c r="V52" s="84"/>
      <c r="W52" s="52"/>
      <c r="X52" s="83"/>
      <c r="Y52" s="83"/>
      <c r="Z52" s="83"/>
      <c r="AA52" s="105"/>
      <c r="AB52" s="52"/>
      <c r="AC52" s="83"/>
      <c r="AE52" s="106"/>
    </row>
    <row r="53" spans="2:31" hidden="1" outlineLevel="1" x14ac:dyDescent="0.25">
      <c r="B53" s="161" t="str">
        <f>+IF('UNITA E CONSUMI SOTTOUTENZE'!E78&gt;0,'UNITA E CONSUMI SOTTOUTENZE'!B78,"")</f>
        <v/>
      </c>
      <c r="D53" s="83"/>
      <c r="E53" s="83"/>
      <c r="F53" s="83"/>
      <c r="G53" s="84"/>
      <c r="H53" s="50"/>
      <c r="I53" s="130"/>
      <c r="J53" s="83"/>
      <c r="K53" s="83"/>
      <c r="L53" s="84"/>
      <c r="M53" s="50"/>
      <c r="N53" s="83"/>
      <c r="O53" s="83"/>
      <c r="P53" s="83"/>
      <c r="Q53" s="84"/>
      <c r="R53" s="50"/>
      <c r="S53" s="83"/>
      <c r="T53" s="83"/>
      <c r="U53" s="83"/>
      <c r="V53" s="84"/>
      <c r="W53" s="52"/>
      <c r="X53" s="83"/>
      <c r="Y53" s="83"/>
      <c r="Z53" s="83"/>
      <c r="AA53" s="105"/>
      <c r="AB53" s="52"/>
      <c r="AC53" s="83"/>
      <c r="AE53" s="106"/>
    </row>
    <row r="54" spans="2:31" hidden="1" outlineLevel="1" x14ac:dyDescent="0.25">
      <c r="B54" s="161" t="str">
        <f>+IF('UNITA E CONSUMI SOTTOUTENZE'!E79&gt;0,'UNITA E CONSUMI SOTTOUTENZE'!B79,"")</f>
        <v/>
      </c>
      <c r="D54" s="83"/>
      <c r="E54" s="83"/>
      <c r="F54" s="83"/>
      <c r="G54" s="84"/>
      <c r="H54" s="50"/>
      <c r="I54" s="130"/>
      <c r="J54" s="83"/>
      <c r="K54" s="83"/>
      <c r="L54" s="84"/>
      <c r="M54" s="50"/>
      <c r="N54" s="83"/>
      <c r="O54" s="83"/>
      <c r="P54" s="83"/>
      <c r="Q54" s="84"/>
      <c r="R54" s="50"/>
      <c r="S54" s="83"/>
      <c r="T54" s="83"/>
      <c r="U54" s="83"/>
      <c r="V54" s="84"/>
      <c r="W54" s="52"/>
      <c r="X54" s="83"/>
      <c r="Y54" s="83"/>
      <c r="Z54" s="83"/>
      <c r="AA54" s="105"/>
      <c r="AB54" s="52"/>
      <c r="AC54" s="83"/>
      <c r="AE54" s="106"/>
    </row>
    <row r="55" spans="2:31" hidden="1" outlineLevel="1" x14ac:dyDescent="0.25">
      <c r="B55" s="161" t="str">
        <f>+IF('UNITA E CONSUMI SOTTOUTENZE'!E80&gt;0,'UNITA E CONSUMI SOTTOUTENZE'!B80,"")</f>
        <v/>
      </c>
      <c r="D55" s="83"/>
      <c r="E55" s="83"/>
      <c r="F55" s="83"/>
      <c r="G55" s="84"/>
      <c r="H55" s="50"/>
      <c r="I55" s="130"/>
      <c r="J55" s="83"/>
      <c r="K55" s="83"/>
      <c r="L55" s="84"/>
      <c r="M55" s="50"/>
      <c r="N55" s="83"/>
      <c r="O55" s="83"/>
      <c r="P55" s="83"/>
      <c r="Q55" s="84"/>
      <c r="R55" s="50"/>
      <c r="S55" s="83"/>
      <c r="T55" s="83"/>
      <c r="U55" s="83"/>
      <c r="V55" s="84"/>
      <c r="W55" s="52"/>
      <c r="X55" s="83"/>
      <c r="Y55" s="83"/>
      <c r="Z55" s="83"/>
      <c r="AA55" s="105"/>
      <c r="AB55" s="52"/>
      <c r="AC55" s="83"/>
      <c r="AE55" s="106"/>
    </row>
    <row r="56" spans="2:31" hidden="1" outlineLevel="1" x14ac:dyDescent="0.25">
      <c r="B56" s="161" t="str">
        <f>+IF('UNITA E CONSUMI SOTTOUTENZE'!E81&gt;0,'UNITA E CONSUMI SOTTOUTENZE'!B81,"")</f>
        <v/>
      </c>
      <c r="D56" s="83"/>
      <c r="E56" s="83"/>
      <c r="F56" s="83"/>
      <c r="G56" s="84"/>
      <c r="H56" s="50"/>
      <c r="I56" s="130"/>
      <c r="J56" s="83"/>
      <c r="K56" s="83"/>
      <c r="L56" s="84"/>
      <c r="M56" s="50"/>
      <c r="N56" s="83"/>
      <c r="O56" s="83"/>
      <c r="P56" s="83"/>
      <c r="Q56" s="84"/>
      <c r="R56" s="50"/>
      <c r="S56" s="83"/>
      <c r="T56" s="83"/>
      <c r="U56" s="83"/>
      <c r="V56" s="84"/>
      <c r="W56" s="52"/>
      <c r="X56" s="83"/>
      <c r="Y56" s="83"/>
      <c r="Z56" s="83"/>
      <c r="AA56" s="105"/>
      <c r="AB56" s="52"/>
      <c r="AC56" s="83"/>
      <c r="AE56" s="106"/>
    </row>
    <row r="57" spans="2:31" hidden="1" outlineLevel="1" x14ac:dyDescent="0.25">
      <c r="B57" s="161" t="str">
        <f>+IF('UNITA E CONSUMI SOTTOUTENZE'!E82&gt;0,'UNITA E CONSUMI SOTTOUTENZE'!B82,"")</f>
        <v/>
      </c>
      <c r="D57" s="83"/>
      <c r="E57" s="83"/>
      <c r="F57" s="83"/>
      <c r="G57" s="84"/>
      <c r="H57" s="50"/>
      <c r="I57" s="130"/>
      <c r="J57" s="83"/>
      <c r="K57" s="83"/>
      <c r="L57" s="84"/>
      <c r="M57" s="50"/>
      <c r="N57" s="83"/>
      <c r="O57" s="83"/>
      <c r="P57" s="83"/>
      <c r="Q57" s="84"/>
      <c r="R57" s="50"/>
      <c r="S57" s="83"/>
      <c r="T57" s="83"/>
      <c r="U57" s="83"/>
      <c r="V57" s="84"/>
      <c r="W57" s="52"/>
      <c r="X57" s="83"/>
      <c r="Y57" s="83"/>
      <c r="Z57" s="83"/>
      <c r="AA57" s="105"/>
      <c r="AB57" s="52"/>
      <c r="AC57" s="83"/>
      <c r="AE57" s="106"/>
    </row>
    <row r="58" spans="2:31" hidden="1" outlineLevel="1" x14ac:dyDescent="0.25">
      <c r="B58" s="161" t="str">
        <f>+IF('UNITA E CONSUMI SOTTOUTENZE'!E83&gt;0,'UNITA E CONSUMI SOTTOUTENZE'!B83,"")</f>
        <v/>
      </c>
      <c r="D58" s="83"/>
      <c r="E58" s="83"/>
      <c r="F58" s="83"/>
      <c r="G58" s="84"/>
      <c r="H58" s="50"/>
      <c r="I58" s="130"/>
      <c r="J58" s="83"/>
      <c r="K58" s="83"/>
      <c r="L58" s="84"/>
      <c r="M58" s="50"/>
      <c r="N58" s="83"/>
      <c r="O58" s="83"/>
      <c r="P58" s="83"/>
      <c r="Q58" s="84"/>
      <c r="R58" s="50"/>
      <c r="S58" s="83"/>
      <c r="T58" s="83"/>
      <c r="U58" s="83"/>
      <c r="V58" s="84"/>
      <c r="W58" s="52"/>
      <c r="X58" s="83"/>
      <c r="Y58" s="83"/>
      <c r="Z58" s="83"/>
      <c r="AA58" s="105"/>
      <c r="AB58" s="52"/>
      <c r="AC58" s="83"/>
      <c r="AE58" s="106"/>
    </row>
    <row r="59" spans="2:31" hidden="1" outlineLevel="1" x14ac:dyDescent="0.25">
      <c r="B59" s="161" t="str">
        <f>+IF('UNITA E CONSUMI SOTTOUTENZE'!E84&gt;0,'UNITA E CONSUMI SOTTOUTENZE'!B84,"")</f>
        <v/>
      </c>
      <c r="D59" s="83"/>
      <c r="E59" s="83"/>
      <c r="F59" s="83"/>
      <c r="G59" s="84"/>
      <c r="H59" s="50"/>
      <c r="I59" s="130"/>
      <c r="J59" s="83"/>
      <c r="K59" s="83"/>
      <c r="L59" s="84"/>
      <c r="M59" s="50"/>
      <c r="N59" s="83"/>
      <c r="O59" s="83"/>
      <c r="P59" s="83"/>
      <c r="Q59" s="84"/>
      <c r="R59" s="50"/>
      <c r="S59" s="83"/>
      <c r="T59" s="83"/>
      <c r="U59" s="83"/>
      <c r="V59" s="84"/>
      <c r="W59" s="52"/>
      <c r="X59" s="83"/>
      <c r="Y59" s="83"/>
      <c r="Z59" s="83"/>
      <c r="AA59" s="105"/>
      <c r="AB59" s="52"/>
      <c r="AC59" s="83"/>
      <c r="AE59" s="106"/>
    </row>
    <row r="60" spans="2:31" hidden="1" outlineLevel="1" x14ac:dyDescent="0.25">
      <c r="B60" s="161" t="str">
        <f>+IF('UNITA E CONSUMI SOTTOUTENZE'!E85&gt;0,'UNITA E CONSUMI SOTTOUTENZE'!B85,"")</f>
        <v/>
      </c>
      <c r="D60" s="83"/>
      <c r="E60" s="83"/>
      <c r="F60" s="83"/>
      <c r="G60" s="84"/>
      <c r="H60" s="50"/>
      <c r="I60" s="130"/>
      <c r="J60" s="83"/>
      <c r="K60" s="83"/>
      <c r="L60" s="84"/>
      <c r="M60" s="50"/>
      <c r="N60" s="83"/>
      <c r="O60" s="83"/>
      <c r="P60" s="83"/>
      <c r="Q60" s="84"/>
      <c r="R60" s="50"/>
      <c r="S60" s="83"/>
      <c r="T60" s="83"/>
      <c r="U60" s="83"/>
      <c r="V60" s="84"/>
      <c r="W60" s="52"/>
      <c r="X60" s="83"/>
      <c r="Y60" s="83"/>
      <c r="Z60" s="83"/>
      <c r="AA60" s="105"/>
      <c r="AB60" s="52"/>
      <c r="AC60" s="83"/>
      <c r="AE60" s="106"/>
    </row>
    <row r="61" spans="2:31" hidden="1" outlineLevel="1" x14ac:dyDescent="0.25">
      <c r="B61" s="161" t="str">
        <f>+IF('UNITA E CONSUMI SOTTOUTENZE'!E86&gt;0,'UNITA E CONSUMI SOTTOUTENZE'!B86,"")</f>
        <v/>
      </c>
      <c r="D61" s="83"/>
      <c r="E61" s="83"/>
      <c r="F61" s="83"/>
      <c r="G61" s="84"/>
      <c r="H61" s="50"/>
      <c r="I61" s="130"/>
      <c r="J61" s="83"/>
      <c r="K61" s="83"/>
      <c r="L61" s="84"/>
      <c r="M61" s="50"/>
      <c r="N61" s="83"/>
      <c r="O61" s="83"/>
      <c r="P61" s="83"/>
      <c r="Q61" s="84"/>
      <c r="R61" s="50"/>
      <c r="S61" s="83"/>
      <c r="T61" s="83"/>
      <c r="U61" s="83"/>
      <c r="V61" s="84"/>
      <c r="W61" s="52"/>
      <c r="X61" s="83"/>
      <c r="Y61" s="83"/>
      <c r="Z61" s="83"/>
      <c r="AA61" s="105"/>
      <c r="AB61" s="52"/>
      <c r="AC61" s="83"/>
      <c r="AE61" s="106"/>
    </row>
    <row r="62" spans="2:31" hidden="1" outlineLevel="1" x14ac:dyDescent="0.25">
      <c r="B62" s="161" t="str">
        <f>+IF('UNITA E CONSUMI SOTTOUTENZE'!E87&gt;0,'UNITA E CONSUMI SOTTOUTENZE'!B87,"")</f>
        <v/>
      </c>
      <c r="D62" s="83"/>
      <c r="E62" s="83"/>
      <c r="F62" s="83"/>
      <c r="G62" s="84"/>
      <c r="H62" s="50"/>
      <c r="I62" s="130"/>
      <c r="J62" s="83"/>
      <c r="K62" s="83"/>
      <c r="L62" s="84"/>
      <c r="M62" s="50"/>
      <c r="N62" s="83"/>
      <c r="O62" s="83"/>
      <c r="P62" s="83"/>
      <c r="Q62" s="84"/>
      <c r="R62" s="50"/>
      <c r="S62" s="83"/>
      <c r="T62" s="83"/>
      <c r="U62" s="83"/>
      <c r="V62" s="84"/>
      <c r="W62" s="52"/>
      <c r="X62" s="83"/>
      <c r="Y62" s="83"/>
      <c r="Z62" s="83"/>
      <c r="AA62" s="105"/>
      <c r="AB62" s="52"/>
      <c r="AC62" s="83"/>
      <c r="AE62" s="106"/>
    </row>
    <row r="63" spans="2:31" hidden="1" outlineLevel="1" x14ac:dyDescent="0.25">
      <c r="B63" s="161" t="str">
        <f>+IF('UNITA E CONSUMI SOTTOUTENZE'!E88&gt;0,'UNITA E CONSUMI SOTTOUTENZE'!B88,"")</f>
        <v/>
      </c>
      <c r="D63" s="83"/>
      <c r="E63" s="83"/>
      <c r="F63" s="83"/>
      <c r="G63" s="84"/>
      <c r="H63" s="50"/>
      <c r="I63" s="130"/>
      <c r="J63" s="83"/>
      <c r="K63" s="83"/>
      <c r="L63" s="84"/>
      <c r="M63" s="50"/>
      <c r="N63" s="83"/>
      <c r="O63" s="83"/>
      <c r="P63" s="83"/>
      <c r="Q63" s="84"/>
      <c r="R63" s="50"/>
      <c r="S63" s="83"/>
      <c r="T63" s="83"/>
      <c r="U63" s="83"/>
      <c r="V63" s="84"/>
      <c r="W63" s="52"/>
      <c r="X63" s="83"/>
      <c r="Y63" s="83"/>
      <c r="Z63" s="83"/>
      <c r="AA63" s="105"/>
      <c r="AB63" s="52"/>
      <c r="AC63" s="83"/>
      <c r="AE63" s="106"/>
    </row>
    <row r="64" spans="2:31" hidden="1" outlineLevel="1" x14ac:dyDescent="0.25">
      <c r="B64" s="161" t="str">
        <f>+IF('UNITA E CONSUMI SOTTOUTENZE'!E89&gt;0,'UNITA E CONSUMI SOTTOUTENZE'!B89,"")</f>
        <v/>
      </c>
      <c r="D64" s="83"/>
      <c r="E64" s="83"/>
      <c r="F64" s="83"/>
      <c r="G64" s="84"/>
      <c r="H64" s="50"/>
      <c r="I64" s="130"/>
      <c r="J64" s="83"/>
      <c r="K64" s="83"/>
      <c r="L64" s="84"/>
      <c r="M64" s="50"/>
      <c r="N64" s="83"/>
      <c r="O64" s="83"/>
      <c r="P64" s="83"/>
      <c r="Q64" s="84"/>
      <c r="R64" s="50"/>
      <c r="S64" s="83"/>
      <c r="T64" s="83"/>
      <c r="U64" s="83"/>
      <c r="V64" s="84"/>
      <c r="W64" s="52"/>
      <c r="X64" s="83"/>
      <c r="Y64" s="83"/>
      <c r="Z64" s="83"/>
      <c r="AA64" s="105"/>
      <c r="AB64" s="52"/>
      <c r="AC64" s="83"/>
      <c r="AE64" s="106"/>
    </row>
    <row r="65" spans="2:31" hidden="1" outlineLevel="1" x14ac:dyDescent="0.25">
      <c r="B65" s="161" t="str">
        <f>+IF('UNITA E CONSUMI SOTTOUTENZE'!E90&gt;0,'UNITA E CONSUMI SOTTOUTENZE'!B90,"")</f>
        <v/>
      </c>
      <c r="D65" s="83"/>
      <c r="E65" s="83"/>
      <c r="F65" s="83"/>
      <c r="G65" s="84"/>
      <c r="H65" s="50"/>
      <c r="I65" s="130"/>
      <c r="J65" s="83"/>
      <c r="K65" s="83"/>
      <c r="L65" s="84"/>
      <c r="M65" s="50"/>
      <c r="N65" s="83"/>
      <c r="O65" s="83"/>
      <c r="P65" s="83"/>
      <c r="Q65" s="84"/>
      <c r="R65" s="50"/>
      <c r="S65" s="83"/>
      <c r="T65" s="83"/>
      <c r="U65" s="83"/>
      <c r="V65" s="84"/>
      <c r="W65" s="52"/>
      <c r="X65" s="83"/>
      <c r="Y65" s="83"/>
      <c r="Z65" s="83"/>
      <c r="AA65" s="105"/>
      <c r="AB65" s="52"/>
      <c r="AC65" s="83"/>
      <c r="AE65" s="106"/>
    </row>
    <row r="66" spans="2:31" hidden="1" outlineLevel="1" x14ac:dyDescent="0.25">
      <c r="B66" s="161" t="str">
        <f>+IF('UNITA E CONSUMI SOTTOUTENZE'!E91&gt;0,'UNITA E CONSUMI SOTTOUTENZE'!B91,"")</f>
        <v/>
      </c>
      <c r="D66" s="83"/>
      <c r="E66" s="83"/>
      <c r="F66" s="83"/>
      <c r="G66" s="84"/>
      <c r="H66" s="50"/>
      <c r="I66" s="130"/>
      <c r="J66" s="83"/>
      <c r="K66" s="83"/>
      <c r="L66" s="84"/>
      <c r="M66" s="50"/>
      <c r="N66" s="83"/>
      <c r="O66" s="83"/>
      <c r="P66" s="83"/>
      <c r="Q66" s="84"/>
      <c r="R66" s="50"/>
      <c r="S66" s="83"/>
      <c r="T66" s="83"/>
      <c r="U66" s="83"/>
      <c r="V66" s="84"/>
      <c r="W66" s="52"/>
      <c r="X66" s="83"/>
      <c r="Y66" s="83"/>
      <c r="Z66" s="83"/>
      <c r="AA66" s="105"/>
      <c r="AB66" s="52"/>
      <c r="AC66" s="83"/>
      <c r="AE66" s="106"/>
    </row>
    <row r="67" spans="2:31" hidden="1" outlineLevel="1" x14ac:dyDescent="0.25">
      <c r="B67" s="161" t="str">
        <f>+IF('UNITA E CONSUMI SOTTOUTENZE'!E92&gt;0,'UNITA E CONSUMI SOTTOUTENZE'!B92,"")</f>
        <v/>
      </c>
      <c r="D67" s="83"/>
      <c r="E67" s="83"/>
      <c r="F67" s="83"/>
      <c r="G67" s="84"/>
      <c r="H67" s="50"/>
      <c r="I67" s="130"/>
      <c r="J67" s="83"/>
      <c r="K67" s="83"/>
      <c r="L67" s="84"/>
      <c r="M67" s="50"/>
      <c r="N67" s="83"/>
      <c r="O67" s="83"/>
      <c r="P67" s="83"/>
      <c r="Q67" s="84"/>
      <c r="R67" s="50"/>
      <c r="S67" s="83"/>
      <c r="T67" s="83"/>
      <c r="U67" s="83"/>
      <c r="V67" s="84"/>
      <c r="W67" s="52"/>
      <c r="X67" s="83"/>
      <c r="Y67" s="83"/>
      <c r="Z67" s="83"/>
      <c r="AA67" s="105"/>
      <c r="AB67" s="52"/>
      <c r="AC67" s="83"/>
      <c r="AE67" s="106"/>
    </row>
    <row r="68" spans="2:31" hidden="1" outlineLevel="1" x14ac:dyDescent="0.25">
      <c r="B68" s="161" t="str">
        <f>+IF('UNITA E CONSUMI SOTTOUTENZE'!E93&gt;0,'UNITA E CONSUMI SOTTOUTENZE'!B93,"")</f>
        <v/>
      </c>
      <c r="D68" s="83"/>
      <c r="E68" s="83"/>
      <c r="F68" s="83"/>
      <c r="G68" s="84"/>
      <c r="H68" s="50"/>
      <c r="I68" s="130"/>
      <c r="J68" s="83"/>
      <c r="K68" s="83"/>
      <c r="L68" s="84"/>
      <c r="M68" s="50"/>
      <c r="N68" s="83"/>
      <c r="O68" s="83"/>
      <c r="P68" s="83"/>
      <c r="Q68" s="84"/>
      <c r="R68" s="50"/>
      <c r="S68" s="83"/>
      <c r="T68" s="83"/>
      <c r="U68" s="83"/>
      <c r="V68" s="84"/>
      <c r="W68" s="52"/>
      <c r="X68" s="83"/>
      <c r="Y68" s="83"/>
      <c r="Z68" s="83"/>
      <c r="AA68" s="105"/>
      <c r="AB68" s="52"/>
      <c r="AC68" s="83"/>
      <c r="AE68" s="106"/>
    </row>
    <row r="69" spans="2:31" hidden="1" outlineLevel="1" x14ac:dyDescent="0.25">
      <c r="B69" s="161" t="str">
        <f>+IF('UNITA E CONSUMI SOTTOUTENZE'!E94&gt;0,'UNITA E CONSUMI SOTTOUTENZE'!B94,"")</f>
        <v/>
      </c>
      <c r="D69" s="83"/>
      <c r="E69" s="83"/>
      <c r="F69" s="83"/>
      <c r="G69" s="84"/>
      <c r="H69" s="50"/>
      <c r="I69" s="130"/>
      <c r="J69" s="83"/>
      <c r="K69" s="83"/>
      <c r="L69" s="84"/>
      <c r="M69" s="50"/>
      <c r="N69" s="83"/>
      <c r="O69" s="83"/>
      <c r="P69" s="83"/>
      <c r="Q69" s="84"/>
      <c r="R69" s="50"/>
      <c r="S69" s="83"/>
      <c r="T69" s="83"/>
      <c r="U69" s="83"/>
      <c r="V69" s="84"/>
      <c r="W69" s="52"/>
      <c r="X69" s="83"/>
      <c r="Y69" s="83"/>
      <c r="Z69" s="83"/>
      <c r="AA69" s="105"/>
      <c r="AB69" s="52"/>
      <c r="AC69" s="83"/>
      <c r="AE69" s="106"/>
    </row>
    <row r="70" spans="2:31" hidden="1" outlineLevel="1" x14ac:dyDescent="0.25">
      <c r="B70" s="161" t="str">
        <f>+IF('UNITA E CONSUMI SOTTOUTENZE'!E95&gt;0,'UNITA E CONSUMI SOTTOUTENZE'!B95,"")</f>
        <v/>
      </c>
      <c r="D70" s="83"/>
      <c r="E70" s="83"/>
      <c r="F70" s="83"/>
      <c r="G70" s="84"/>
      <c r="H70" s="50"/>
      <c r="I70" s="130"/>
      <c r="J70" s="83"/>
      <c r="K70" s="83"/>
      <c r="L70" s="84"/>
      <c r="M70" s="50"/>
      <c r="N70" s="83"/>
      <c r="O70" s="83"/>
      <c r="P70" s="83"/>
      <c r="Q70" s="84"/>
      <c r="R70" s="50"/>
      <c r="S70" s="83"/>
      <c r="T70" s="83"/>
      <c r="U70" s="83"/>
      <c r="V70" s="84"/>
      <c r="W70" s="52"/>
      <c r="X70" s="83"/>
      <c r="Y70" s="83"/>
      <c r="Z70" s="83"/>
      <c r="AA70" s="105"/>
      <c r="AB70" s="52"/>
      <c r="AC70" s="83"/>
      <c r="AE70" s="106"/>
    </row>
    <row r="71" spans="2:31" hidden="1" outlineLevel="1" x14ac:dyDescent="0.25">
      <c r="B71" s="161" t="str">
        <f>+IF('UNITA E CONSUMI SOTTOUTENZE'!E96&gt;0,'UNITA E CONSUMI SOTTOUTENZE'!B96,"")</f>
        <v/>
      </c>
      <c r="D71" s="83"/>
      <c r="E71" s="83"/>
      <c r="F71" s="83"/>
      <c r="G71" s="84"/>
      <c r="H71" s="50"/>
      <c r="I71" s="130"/>
      <c r="J71" s="83"/>
      <c r="K71" s="83"/>
      <c r="L71" s="84"/>
      <c r="M71" s="50"/>
      <c r="N71" s="83"/>
      <c r="O71" s="83"/>
      <c r="P71" s="83"/>
      <c r="Q71" s="84"/>
      <c r="R71" s="50"/>
      <c r="S71" s="83"/>
      <c r="T71" s="83"/>
      <c r="U71" s="83"/>
      <c r="V71" s="84"/>
      <c r="W71" s="52"/>
      <c r="X71" s="83"/>
      <c r="Y71" s="83"/>
      <c r="Z71" s="83"/>
      <c r="AA71" s="105"/>
      <c r="AB71" s="52"/>
      <c r="AC71" s="83"/>
      <c r="AE71" s="106"/>
    </row>
    <row r="72" spans="2:31" hidden="1" outlineLevel="1" x14ac:dyDescent="0.25">
      <c r="B72" s="161" t="str">
        <f>+IF('UNITA E CONSUMI SOTTOUTENZE'!E97&gt;0,'UNITA E CONSUMI SOTTOUTENZE'!B97,"")</f>
        <v/>
      </c>
      <c r="D72" s="83"/>
      <c r="E72" s="83"/>
      <c r="F72" s="83"/>
      <c r="G72" s="84"/>
      <c r="H72" s="50"/>
      <c r="I72" s="130"/>
      <c r="J72" s="83"/>
      <c r="K72" s="83"/>
      <c r="L72" s="84"/>
      <c r="M72" s="50"/>
      <c r="N72" s="83"/>
      <c r="O72" s="83"/>
      <c r="P72" s="83"/>
      <c r="Q72" s="84"/>
      <c r="R72" s="50"/>
      <c r="S72" s="83"/>
      <c r="T72" s="83"/>
      <c r="U72" s="83"/>
      <c r="V72" s="84"/>
      <c r="W72" s="52"/>
      <c r="X72" s="83"/>
      <c r="Y72" s="83"/>
      <c r="Z72" s="83"/>
      <c r="AA72" s="105"/>
      <c r="AB72" s="52"/>
      <c r="AC72" s="83"/>
      <c r="AE72" s="106"/>
    </row>
    <row r="73" spans="2:31" hidden="1" outlineLevel="1" x14ac:dyDescent="0.25">
      <c r="B73" s="161" t="str">
        <f>+IF('UNITA E CONSUMI SOTTOUTENZE'!E98&gt;0,'UNITA E CONSUMI SOTTOUTENZE'!B98,"")</f>
        <v/>
      </c>
      <c r="D73" s="83"/>
      <c r="E73" s="83"/>
      <c r="F73" s="83"/>
      <c r="G73" s="84"/>
      <c r="H73" s="50"/>
      <c r="I73" s="130"/>
      <c r="J73" s="83"/>
      <c r="K73" s="83"/>
      <c r="L73" s="84"/>
      <c r="M73" s="50"/>
      <c r="N73" s="83"/>
      <c r="O73" s="83"/>
      <c r="P73" s="83"/>
      <c r="Q73" s="84"/>
      <c r="R73" s="50"/>
      <c r="S73" s="83"/>
      <c r="T73" s="83"/>
      <c r="U73" s="83"/>
      <c r="V73" s="84"/>
      <c r="W73" s="52"/>
      <c r="X73" s="83"/>
      <c r="Y73" s="83"/>
      <c r="Z73" s="83"/>
      <c r="AA73" s="105"/>
      <c r="AB73" s="52"/>
      <c r="AC73" s="83"/>
      <c r="AE73" s="106"/>
    </row>
    <row r="74" spans="2:31" hidden="1" outlineLevel="1" x14ac:dyDescent="0.25">
      <c r="B74" s="161" t="str">
        <f>+IF('UNITA E CONSUMI SOTTOUTENZE'!E99&gt;0,'UNITA E CONSUMI SOTTOUTENZE'!B99,"")</f>
        <v/>
      </c>
      <c r="D74" s="83"/>
      <c r="E74" s="83"/>
      <c r="F74" s="83"/>
      <c r="G74" s="84"/>
      <c r="H74" s="50"/>
      <c r="I74" s="130"/>
      <c r="J74" s="83"/>
      <c r="K74" s="83"/>
      <c r="L74" s="84"/>
      <c r="M74" s="50"/>
      <c r="N74" s="83"/>
      <c r="O74" s="83"/>
      <c r="P74" s="83"/>
      <c r="Q74" s="84"/>
      <c r="R74" s="50"/>
      <c r="S74" s="83"/>
      <c r="T74" s="83"/>
      <c r="U74" s="83"/>
      <c r="V74" s="84"/>
      <c r="W74" s="52"/>
      <c r="X74" s="83"/>
      <c r="Y74" s="83"/>
      <c r="Z74" s="83"/>
      <c r="AA74" s="105"/>
      <c r="AB74" s="52"/>
      <c r="AC74" s="83"/>
      <c r="AE74" s="106"/>
    </row>
    <row r="75" spans="2:31" hidden="1" outlineLevel="1" x14ac:dyDescent="0.25">
      <c r="B75" s="161" t="str">
        <f>+IF('UNITA E CONSUMI SOTTOUTENZE'!E100&gt;0,'UNITA E CONSUMI SOTTOUTENZE'!B100,"")</f>
        <v/>
      </c>
      <c r="D75" s="83"/>
      <c r="E75" s="83"/>
      <c r="F75" s="83"/>
      <c r="G75" s="84"/>
      <c r="H75" s="50"/>
      <c r="I75" s="130"/>
      <c r="J75" s="83"/>
      <c r="K75" s="83"/>
      <c r="L75" s="84"/>
      <c r="M75" s="50"/>
      <c r="N75" s="83"/>
      <c r="O75" s="83"/>
      <c r="P75" s="83"/>
      <c r="Q75" s="84"/>
      <c r="R75" s="50"/>
      <c r="S75" s="83"/>
      <c r="T75" s="83"/>
      <c r="U75" s="83"/>
      <c r="V75" s="84"/>
      <c r="W75" s="52"/>
      <c r="X75" s="83"/>
      <c r="Y75" s="83"/>
      <c r="Z75" s="83"/>
      <c r="AA75" s="105"/>
      <c r="AB75" s="52"/>
      <c r="AC75" s="83"/>
      <c r="AE75" s="106"/>
    </row>
    <row r="76" spans="2:31" hidden="1" outlineLevel="1" x14ac:dyDescent="0.25">
      <c r="B76" s="161" t="str">
        <f>+IF('UNITA E CONSUMI SOTTOUTENZE'!E101&gt;0,'UNITA E CONSUMI SOTTOUTENZE'!B101,"")</f>
        <v/>
      </c>
      <c r="D76" s="83"/>
      <c r="E76" s="83"/>
      <c r="F76" s="83"/>
      <c r="G76" s="84"/>
      <c r="H76" s="50"/>
      <c r="I76" s="130"/>
      <c r="J76" s="83"/>
      <c r="K76" s="83"/>
      <c r="L76" s="84"/>
      <c r="M76" s="50"/>
      <c r="N76" s="83"/>
      <c r="O76" s="83"/>
      <c r="P76" s="83"/>
      <c r="Q76" s="84"/>
      <c r="R76" s="50"/>
      <c r="S76" s="83"/>
      <c r="T76" s="83"/>
      <c r="U76" s="83"/>
      <c r="V76" s="84"/>
      <c r="W76" s="52"/>
      <c r="X76" s="83"/>
      <c r="Y76" s="83"/>
      <c r="Z76" s="83"/>
      <c r="AA76" s="105"/>
      <c r="AB76" s="52"/>
      <c r="AC76" s="83"/>
      <c r="AE76" s="106"/>
    </row>
    <row r="77" spans="2:31" hidden="1" outlineLevel="1" x14ac:dyDescent="0.25">
      <c r="B77" s="161" t="str">
        <f>+IF('UNITA E CONSUMI SOTTOUTENZE'!E102&gt;0,'UNITA E CONSUMI SOTTOUTENZE'!B102,"")</f>
        <v/>
      </c>
      <c r="D77" s="83"/>
      <c r="E77" s="83"/>
      <c r="F77" s="83"/>
      <c r="G77" s="84"/>
      <c r="H77" s="50"/>
      <c r="I77" s="130"/>
      <c r="J77" s="83"/>
      <c r="K77" s="83"/>
      <c r="L77" s="84"/>
      <c r="M77" s="50"/>
      <c r="N77" s="83"/>
      <c r="O77" s="83"/>
      <c r="P77" s="83"/>
      <c r="Q77" s="84"/>
      <c r="R77" s="50"/>
      <c r="S77" s="83"/>
      <c r="T77" s="83"/>
      <c r="U77" s="83"/>
      <c r="V77" s="84"/>
      <c r="W77" s="52"/>
      <c r="X77" s="83"/>
      <c r="Y77" s="83"/>
      <c r="Z77" s="83"/>
      <c r="AA77" s="105"/>
      <c r="AB77" s="52"/>
      <c r="AC77" s="83"/>
      <c r="AE77" s="106"/>
    </row>
    <row r="78" spans="2:31" hidden="1" outlineLevel="1" x14ac:dyDescent="0.25">
      <c r="B78" s="161" t="str">
        <f>+IF('UNITA E CONSUMI SOTTOUTENZE'!E103&gt;0,'UNITA E CONSUMI SOTTOUTENZE'!B103,"")</f>
        <v/>
      </c>
      <c r="D78" s="83"/>
      <c r="E78" s="83"/>
      <c r="F78" s="83"/>
      <c r="G78" s="84"/>
      <c r="H78" s="50"/>
      <c r="I78" s="130"/>
      <c r="J78" s="83"/>
      <c r="K78" s="83"/>
      <c r="L78" s="84"/>
      <c r="M78" s="50"/>
      <c r="N78" s="83"/>
      <c r="O78" s="83"/>
      <c r="P78" s="83"/>
      <c r="Q78" s="84"/>
      <c r="R78" s="50"/>
      <c r="S78" s="83"/>
      <c r="T78" s="83"/>
      <c r="U78" s="83"/>
      <c r="V78" s="84"/>
      <c r="W78" s="52"/>
      <c r="X78" s="83"/>
      <c r="Y78" s="83"/>
      <c r="Z78" s="83"/>
      <c r="AA78" s="105"/>
      <c r="AB78" s="52"/>
      <c r="AC78" s="83"/>
      <c r="AE78" s="106"/>
    </row>
    <row r="79" spans="2:31" hidden="1" outlineLevel="1" x14ac:dyDescent="0.25">
      <c r="B79" s="161" t="str">
        <f>+IF('UNITA E CONSUMI SOTTOUTENZE'!E104&gt;0,'UNITA E CONSUMI SOTTOUTENZE'!B104,"")</f>
        <v/>
      </c>
      <c r="D79" s="83"/>
      <c r="E79" s="83"/>
      <c r="F79" s="83"/>
      <c r="G79" s="84"/>
      <c r="H79" s="50"/>
      <c r="I79" s="130"/>
      <c r="J79" s="83"/>
      <c r="K79" s="83"/>
      <c r="L79" s="84"/>
      <c r="M79" s="50"/>
      <c r="N79" s="83"/>
      <c r="O79" s="83"/>
      <c r="P79" s="83"/>
      <c r="Q79" s="84"/>
      <c r="R79" s="50"/>
      <c r="S79" s="83"/>
      <c r="T79" s="83"/>
      <c r="U79" s="83"/>
      <c r="V79" s="84"/>
      <c r="W79" s="52"/>
      <c r="X79" s="83"/>
      <c r="Y79" s="83"/>
      <c r="Z79" s="83"/>
      <c r="AA79" s="105"/>
      <c r="AB79" s="52"/>
      <c r="AC79" s="83"/>
      <c r="AE79" s="106"/>
    </row>
    <row r="80" spans="2:31" hidden="1" outlineLevel="1" x14ac:dyDescent="0.25">
      <c r="B80" s="161" t="str">
        <f>+IF('UNITA E CONSUMI SOTTOUTENZE'!E105&gt;0,'UNITA E CONSUMI SOTTOUTENZE'!B105,"")</f>
        <v/>
      </c>
      <c r="D80" s="83"/>
      <c r="E80" s="83"/>
      <c r="F80" s="83"/>
      <c r="G80" s="84"/>
      <c r="H80" s="50"/>
      <c r="I80" s="130"/>
      <c r="J80" s="83"/>
      <c r="K80" s="83"/>
      <c r="L80" s="84"/>
      <c r="M80" s="50"/>
      <c r="N80" s="83"/>
      <c r="O80" s="83"/>
      <c r="P80" s="83"/>
      <c r="Q80" s="84"/>
      <c r="R80" s="50"/>
      <c r="S80" s="83"/>
      <c r="T80" s="83"/>
      <c r="U80" s="83"/>
      <c r="V80" s="84"/>
      <c r="W80" s="52"/>
      <c r="X80" s="83"/>
      <c r="Y80" s="83"/>
      <c r="Z80" s="83"/>
      <c r="AA80" s="105"/>
      <c r="AB80" s="52"/>
      <c r="AC80" s="83"/>
      <c r="AE80" s="106"/>
    </row>
    <row r="81" spans="2:31" hidden="1" outlineLevel="1" x14ac:dyDescent="0.25">
      <c r="B81" s="161" t="str">
        <f>+IF('UNITA E CONSUMI SOTTOUTENZE'!E106&gt;0,'UNITA E CONSUMI SOTTOUTENZE'!B106,"")</f>
        <v/>
      </c>
      <c r="D81" s="83"/>
      <c r="E81" s="83"/>
      <c r="F81" s="83"/>
      <c r="G81" s="84"/>
      <c r="H81" s="50"/>
      <c r="I81" s="130"/>
      <c r="J81" s="83"/>
      <c r="K81" s="83"/>
      <c r="L81" s="84"/>
      <c r="M81" s="50"/>
      <c r="N81" s="83"/>
      <c r="O81" s="83"/>
      <c r="P81" s="83"/>
      <c r="Q81" s="84"/>
      <c r="R81" s="50"/>
      <c r="S81" s="83"/>
      <c r="T81" s="83"/>
      <c r="U81" s="83"/>
      <c r="V81" s="84"/>
      <c r="W81" s="52"/>
      <c r="X81" s="83"/>
      <c r="Y81" s="83"/>
      <c r="Z81" s="83"/>
      <c r="AA81" s="105"/>
      <c r="AB81" s="52"/>
      <c r="AC81" s="83"/>
      <c r="AE81" s="106"/>
    </row>
    <row r="82" spans="2:31" hidden="1" outlineLevel="1" x14ac:dyDescent="0.25">
      <c r="B82" s="161" t="str">
        <f>+IF('UNITA E CONSUMI SOTTOUTENZE'!E107&gt;0,'UNITA E CONSUMI SOTTOUTENZE'!B107,"")</f>
        <v/>
      </c>
      <c r="D82" s="83"/>
      <c r="E82" s="83"/>
      <c r="F82" s="83"/>
      <c r="G82" s="84"/>
      <c r="H82" s="50"/>
      <c r="I82" s="130"/>
      <c r="J82" s="83"/>
      <c r="K82" s="83"/>
      <c r="L82" s="84"/>
      <c r="M82" s="50"/>
      <c r="N82" s="83"/>
      <c r="O82" s="83"/>
      <c r="P82" s="83"/>
      <c r="Q82" s="84"/>
      <c r="R82" s="50"/>
      <c r="S82" s="83"/>
      <c r="T82" s="83"/>
      <c r="U82" s="83"/>
      <c r="V82" s="84"/>
      <c r="W82" s="52"/>
      <c r="X82" s="83"/>
      <c r="Y82" s="83"/>
      <c r="Z82" s="83"/>
      <c r="AA82" s="105"/>
      <c r="AB82" s="52"/>
      <c r="AC82" s="83"/>
      <c r="AE82" s="106"/>
    </row>
    <row r="83" spans="2:31" hidden="1" outlineLevel="1" x14ac:dyDescent="0.25">
      <c r="B83" s="161" t="str">
        <f>+IF('UNITA E CONSUMI SOTTOUTENZE'!E108&gt;0,'UNITA E CONSUMI SOTTOUTENZE'!B108,"")</f>
        <v/>
      </c>
      <c r="D83" s="83"/>
      <c r="E83" s="83"/>
      <c r="F83" s="83"/>
      <c r="G83" s="84"/>
      <c r="H83" s="50"/>
      <c r="I83" s="130"/>
      <c r="J83" s="83"/>
      <c r="K83" s="83"/>
      <c r="L83" s="84"/>
      <c r="M83" s="50"/>
      <c r="N83" s="83"/>
      <c r="O83" s="83"/>
      <c r="P83" s="83"/>
      <c r="Q83" s="84"/>
      <c r="R83" s="50"/>
      <c r="S83" s="83"/>
      <c r="T83" s="83"/>
      <c r="U83" s="83"/>
      <c r="V83" s="84"/>
      <c r="W83" s="52"/>
      <c r="X83" s="83"/>
      <c r="Y83" s="83"/>
      <c r="Z83" s="83"/>
      <c r="AA83" s="105"/>
      <c r="AB83" s="52"/>
      <c r="AC83" s="83"/>
      <c r="AE83" s="106"/>
    </row>
    <row r="84" spans="2:31" hidden="1" outlineLevel="1" x14ac:dyDescent="0.25">
      <c r="B84" s="161" t="str">
        <f>+IF('UNITA E CONSUMI SOTTOUTENZE'!E109&gt;0,'UNITA E CONSUMI SOTTOUTENZE'!B109,"")</f>
        <v/>
      </c>
      <c r="D84" s="83"/>
      <c r="E84" s="83"/>
      <c r="F84" s="83"/>
      <c r="G84" s="84"/>
      <c r="H84" s="50"/>
      <c r="I84" s="130"/>
      <c r="J84" s="83"/>
      <c r="K84" s="83"/>
      <c r="L84" s="84"/>
      <c r="M84" s="50"/>
      <c r="N84" s="83"/>
      <c r="O84" s="83"/>
      <c r="P84" s="83"/>
      <c r="Q84" s="84"/>
      <c r="R84" s="50"/>
      <c r="S84" s="83"/>
      <c r="T84" s="83"/>
      <c r="U84" s="83"/>
      <c r="V84" s="84"/>
      <c r="W84" s="52"/>
      <c r="X84" s="83"/>
      <c r="Y84" s="83"/>
      <c r="Z84" s="83"/>
      <c r="AA84" s="105"/>
      <c r="AB84" s="52"/>
      <c r="AC84" s="83"/>
      <c r="AE84" s="106"/>
    </row>
    <row r="85" spans="2:31" hidden="1" outlineLevel="1" x14ac:dyDescent="0.25">
      <c r="B85" s="161" t="str">
        <f>+IF('UNITA E CONSUMI SOTTOUTENZE'!E110&gt;0,'UNITA E CONSUMI SOTTOUTENZE'!B110,"")</f>
        <v/>
      </c>
      <c r="D85" s="83"/>
      <c r="E85" s="83"/>
      <c r="F85" s="83"/>
      <c r="G85" s="84"/>
      <c r="H85" s="50"/>
      <c r="I85" s="130"/>
      <c r="J85" s="83"/>
      <c r="K85" s="83"/>
      <c r="L85" s="84"/>
      <c r="M85" s="50"/>
      <c r="N85" s="83"/>
      <c r="O85" s="83"/>
      <c r="P85" s="83"/>
      <c r="Q85" s="84"/>
      <c r="R85" s="50"/>
      <c r="S85" s="83"/>
      <c r="T85" s="83"/>
      <c r="U85" s="83"/>
      <c r="V85" s="84"/>
      <c r="W85" s="52"/>
      <c r="X85" s="83"/>
      <c r="Y85" s="83"/>
      <c r="Z85" s="83"/>
      <c r="AA85" s="105"/>
      <c r="AB85" s="52"/>
      <c r="AC85" s="83"/>
      <c r="AE85" s="106"/>
    </row>
    <row r="86" spans="2:31" hidden="1" outlineLevel="1" x14ac:dyDescent="0.25">
      <c r="B86" s="161" t="str">
        <f>+IF('UNITA E CONSUMI SOTTOUTENZE'!E111&gt;0,'UNITA E CONSUMI SOTTOUTENZE'!B111,"")</f>
        <v/>
      </c>
      <c r="D86" s="83"/>
      <c r="E86" s="83"/>
      <c r="F86" s="83"/>
      <c r="G86" s="84"/>
      <c r="H86" s="50"/>
      <c r="I86" s="130"/>
      <c r="J86" s="83"/>
      <c r="K86" s="83"/>
      <c r="L86" s="84"/>
      <c r="M86" s="50"/>
      <c r="N86" s="83"/>
      <c r="O86" s="83"/>
      <c r="P86" s="83"/>
      <c r="Q86" s="84"/>
      <c r="R86" s="50"/>
      <c r="S86" s="83"/>
      <c r="T86" s="83"/>
      <c r="U86" s="83"/>
      <c r="V86" s="84"/>
      <c r="W86" s="52"/>
      <c r="X86" s="83"/>
      <c r="Y86" s="83"/>
      <c r="Z86" s="83"/>
      <c r="AA86" s="105"/>
      <c r="AB86" s="52"/>
      <c r="AC86" s="83"/>
      <c r="AE86" s="106"/>
    </row>
    <row r="87" spans="2:31" hidden="1" outlineLevel="1" x14ac:dyDescent="0.25">
      <c r="B87" s="161" t="str">
        <f>+IF('UNITA E CONSUMI SOTTOUTENZE'!E112&gt;0,'UNITA E CONSUMI SOTTOUTENZE'!B112,"")</f>
        <v/>
      </c>
      <c r="D87" s="83"/>
      <c r="E87" s="83"/>
      <c r="F87" s="83"/>
      <c r="G87" s="84"/>
      <c r="H87" s="50"/>
      <c r="I87" s="130"/>
      <c r="J87" s="83"/>
      <c r="K87" s="83"/>
      <c r="L87" s="84"/>
      <c r="M87" s="50"/>
      <c r="N87" s="83"/>
      <c r="O87" s="83"/>
      <c r="P87" s="83"/>
      <c r="Q87" s="84"/>
      <c r="R87" s="50"/>
      <c r="S87" s="83"/>
      <c r="T87" s="83"/>
      <c r="U87" s="83"/>
      <c r="V87" s="84"/>
      <c r="W87" s="52"/>
      <c r="X87" s="83"/>
      <c r="Y87" s="83"/>
      <c r="Z87" s="83"/>
      <c r="AA87" s="105"/>
      <c r="AB87" s="52"/>
      <c r="AC87" s="83"/>
      <c r="AE87" s="106"/>
    </row>
    <row r="88" spans="2:31" hidden="1" outlineLevel="1" x14ac:dyDescent="0.25">
      <c r="B88" s="161" t="str">
        <f>+IF('UNITA E CONSUMI SOTTOUTENZE'!E113&gt;0,'UNITA E CONSUMI SOTTOUTENZE'!B113,"")</f>
        <v/>
      </c>
      <c r="D88" s="83"/>
      <c r="E88" s="83"/>
      <c r="F88" s="83"/>
      <c r="G88" s="84"/>
      <c r="H88" s="50"/>
      <c r="I88" s="130"/>
      <c r="J88" s="83"/>
      <c r="K88" s="83"/>
      <c r="L88" s="84"/>
      <c r="M88" s="50"/>
      <c r="N88" s="83"/>
      <c r="O88" s="83"/>
      <c r="P88" s="83"/>
      <c r="Q88" s="84"/>
      <c r="R88" s="50"/>
      <c r="S88" s="83"/>
      <c r="T88" s="83"/>
      <c r="U88" s="83"/>
      <c r="V88" s="84"/>
      <c r="W88" s="52"/>
      <c r="X88" s="83"/>
      <c r="Y88" s="83"/>
      <c r="Z88" s="83"/>
      <c r="AA88" s="105"/>
      <c r="AB88" s="52"/>
      <c r="AC88" s="83"/>
      <c r="AE88" s="106"/>
    </row>
    <row r="89" spans="2:31" hidden="1" outlineLevel="1" x14ac:dyDescent="0.25">
      <c r="B89" s="161" t="str">
        <f>+IF('UNITA E CONSUMI SOTTOUTENZE'!E114&gt;0,'UNITA E CONSUMI SOTTOUTENZE'!B114,"")</f>
        <v/>
      </c>
      <c r="D89" s="83"/>
      <c r="E89" s="83"/>
      <c r="F89" s="83"/>
      <c r="G89" s="84"/>
      <c r="H89" s="50"/>
      <c r="I89" s="130"/>
      <c r="J89" s="83"/>
      <c r="K89" s="83"/>
      <c r="L89" s="84"/>
      <c r="M89" s="50"/>
      <c r="N89" s="83"/>
      <c r="O89" s="83"/>
      <c r="P89" s="83"/>
      <c r="Q89" s="84"/>
      <c r="R89" s="50"/>
      <c r="S89" s="83"/>
      <c r="T89" s="83"/>
      <c r="U89" s="83"/>
      <c r="V89" s="84"/>
      <c r="W89" s="52"/>
      <c r="X89" s="83"/>
      <c r="Y89" s="83"/>
      <c r="Z89" s="83"/>
      <c r="AA89" s="105"/>
      <c r="AB89" s="52"/>
      <c r="AC89" s="83"/>
      <c r="AE89" s="106"/>
    </row>
    <row r="90" spans="2:31" hidden="1" outlineLevel="1" x14ac:dyDescent="0.25">
      <c r="B90" s="161" t="str">
        <f>+IF('UNITA E CONSUMI SOTTOUTENZE'!E115&gt;0,'UNITA E CONSUMI SOTTOUTENZE'!B115,"")</f>
        <v/>
      </c>
      <c r="D90" s="83"/>
      <c r="E90" s="83"/>
      <c r="F90" s="83"/>
      <c r="G90" s="84"/>
      <c r="H90" s="50"/>
      <c r="I90" s="130"/>
      <c r="J90" s="83"/>
      <c r="K90" s="83"/>
      <c r="L90" s="84"/>
      <c r="M90" s="50"/>
      <c r="N90" s="83"/>
      <c r="O90" s="83"/>
      <c r="P90" s="83"/>
      <c r="Q90" s="84"/>
      <c r="R90" s="50"/>
      <c r="S90" s="83"/>
      <c r="T90" s="83"/>
      <c r="U90" s="83"/>
      <c r="V90" s="84"/>
      <c r="W90" s="52"/>
      <c r="X90" s="83"/>
      <c r="Y90" s="83"/>
      <c r="Z90" s="83"/>
      <c r="AA90" s="105"/>
      <c r="AB90" s="52"/>
      <c r="AC90" s="83"/>
      <c r="AE90" s="106"/>
    </row>
    <row r="91" spans="2:31" hidden="1" outlineLevel="1" x14ac:dyDescent="0.25">
      <c r="B91" s="161" t="str">
        <f>+IF('UNITA E CONSUMI SOTTOUTENZE'!E116&gt;0,'UNITA E CONSUMI SOTTOUTENZE'!B116,"")</f>
        <v/>
      </c>
      <c r="D91" s="83"/>
      <c r="E91" s="83"/>
      <c r="F91" s="83"/>
      <c r="G91" s="84"/>
      <c r="H91" s="50"/>
      <c r="I91" s="130"/>
      <c r="J91" s="83"/>
      <c r="K91" s="83"/>
      <c r="L91" s="84"/>
      <c r="M91" s="50"/>
      <c r="N91" s="83"/>
      <c r="O91" s="83"/>
      <c r="P91" s="83"/>
      <c r="Q91" s="84"/>
      <c r="R91" s="50"/>
      <c r="S91" s="83"/>
      <c r="T91" s="83"/>
      <c r="U91" s="83"/>
      <c r="V91" s="84"/>
      <c r="W91" s="52"/>
      <c r="X91" s="83"/>
      <c r="Y91" s="83"/>
      <c r="Z91" s="83"/>
      <c r="AA91" s="105"/>
      <c r="AB91" s="52"/>
      <c r="AC91" s="83"/>
      <c r="AE91" s="106"/>
    </row>
    <row r="92" spans="2:31" hidden="1" outlineLevel="1" x14ac:dyDescent="0.25">
      <c r="B92" s="161" t="str">
        <f>+IF('UNITA E CONSUMI SOTTOUTENZE'!E117&gt;0,'UNITA E CONSUMI SOTTOUTENZE'!B117,"")</f>
        <v/>
      </c>
      <c r="D92" s="83"/>
      <c r="E92" s="83"/>
      <c r="F92" s="83"/>
      <c r="G92" s="84"/>
      <c r="H92" s="50"/>
      <c r="I92" s="130"/>
      <c r="J92" s="83"/>
      <c r="K92" s="83"/>
      <c r="L92" s="84"/>
      <c r="M92" s="50"/>
      <c r="N92" s="83"/>
      <c r="O92" s="83"/>
      <c r="P92" s="83"/>
      <c r="Q92" s="84"/>
      <c r="R92" s="50"/>
      <c r="S92" s="83"/>
      <c r="T92" s="83"/>
      <c r="U92" s="83"/>
      <c r="V92" s="84"/>
      <c r="W92" s="52"/>
      <c r="X92" s="83"/>
      <c r="Y92" s="83"/>
      <c r="Z92" s="83"/>
      <c r="AA92" s="105"/>
      <c r="AB92" s="52"/>
      <c r="AC92" s="83"/>
      <c r="AE92" s="106"/>
    </row>
    <row r="93" spans="2:31" hidden="1" outlineLevel="1" x14ac:dyDescent="0.25">
      <c r="B93" s="161" t="str">
        <f>+IF('UNITA E CONSUMI SOTTOUTENZE'!E118&gt;0,'UNITA E CONSUMI SOTTOUTENZE'!B118,"")</f>
        <v/>
      </c>
      <c r="D93" s="83"/>
      <c r="E93" s="83"/>
      <c r="F93" s="83"/>
      <c r="G93" s="84"/>
      <c r="H93" s="50"/>
      <c r="I93" s="130"/>
      <c r="J93" s="83"/>
      <c r="K93" s="83"/>
      <c r="L93" s="84"/>
      <c r="M93" s="50"/>
      <c r="N93" s="83"/>
      <c r="O93" s="83"/>
      <c r="P93" s="83"/>
      <c r="Q93" s="84"/>
      <c r="R93" s="50"/>
      <c r="S93" s="83"/>
      <c r="T93" s="83"/>
      <c r="U93" s="83"/>
      <c r="V93" s="84"/>
      <c r="W93" s="52"/>
      <c r="X93" s="83"/>
      <c r="Y93" s="83"/>
      <c r="Z93" s="83"/>
      <c r="AA93" s="105"/>
      <c r="AB93" s="52"/>
      <c r="AC93" s="83"/>
      <c r="AE93" s="106"/>
    </row>
    <row r="94" spans="2:31" hidden="1" outlineLevel="1" x14ac:dyDescent="0.25">
      <c r="B94" s="161" t="str">
        <f>+IF('UNITA E CONSUMI SOTTOUTENZE'!E119&gt;0,'UNITA E CONSUMI SOTTOUTENZE'!B119,"")</f>
        <v/>
      </c>
      <c r="D94" s="83"/>
      <c r="E94" s="83"/>
      <c r="F94" s="83"/>
      <c r="G94" s="84"/>
      <c r="H94" s="50"/>
      <c r="I94" s="130"/>
      <c r="J94" s="83"/>
      <c r="K94" s="83"/>
      <c r="L94" s="84"/>
      <c r="M94" s="50"/>
      <c r="N94" s="83"/>
      <c r="O94" s="83"/>
      <c r="P94" s="83"/>
      <c r="Q94" s="84"/>
      <c r="R94" s="50"/>
      <c r="S94" s="83"/>
      <c r="T94" s="83"/>
      <c r="U94" s="83"/>
      <c r="V94" s="84"/>
      <c r="W94" s="52"/>
      <c r="X94" s="83"/>
      <c r="Y94" s="83"/>
      <c r="Z94" s="83"/>
      <c r="AA94" s="105"/>
      <c r="AB94" s="52"/>
      <c r="AC94" s="83"/>
      <c r="AE94" s="106"/>
    </row>
    <row r="95" spans="2:31" hidden="1" outlineLevel="1" x14ac:dyDescent="0.25">
      <c r="B95" s="161" t="str">
        <f>+IF('UNITA E CONSUMI SOTTOUTENZE'!E120&gt;0,'UNITA E CONSUMI SOTTOUTENZE'!B120,"")</f>
        <v/>
      </c>
      <c r="D95" s="83"/>
      <c r="E95" s="83"/>
      <c r="F95" s="83"/>
      <c r="G95" s="84"/>
      <c r="H95" s="50"/>
      <c r="I95" s="130"/>
      <c r="J95" s="83"/>
      <c r="K95" s="83"/>
      <c r="L95" s="84"/>
      <c r="M95" s="50"/>
      <c r="N95" s="83"/>
      <c r="O95" s="83"/>
      <c r="P95" s="83"/>
      <c r="Q95" s="84"/>
      <c r="R95" s="50"/>
      <c r="S95" s="83"/>
      <c r="T95" s="83"/>
      <c r="U95" s="83"/>
      <c r="V95" s="84"/>
      <c r="W95" s="52"/>
      <c r="X95" s="83"/>
      <c r="Y95" s="83"/>
      <c r="Z95" s="83"/>
      <c r="AA95" s="105"/>
      <c r="AB95" s="52"/>
      <c r="AC95" s="83"/>
      <c r="AE95" s="106"/>
    </row>
    <row r="96" spans="2:31" hidden="1" outlineLevel="1" x14ac:dyDescent="0.25">
      <c r="B96" s="161" t="str">
        <f>+IF('UNITA E CONSUMI SOTTOUTENZE'!E121&gt;0,'UNITA E CONSUMI SOTTOUTENZE'!B121,"")</f>
        <v/>
      </c>
      <c r="D96" s="83"/>
      <c r="E96" s="83"/>
      <c r="F96" s="83"/>
      <c r="G96" s="84"/>
      <c r="H96" s="50"/>
      <c r="I96" s="130"/>
      <c r="J96" s="83"/>
      <c r="K96" s="83"/>
      <c r="L96" s="84"/>
      <c r="M96" s="50"/>
      <c r="N96" s="83"/>
      <c r="O96" s="83"/>
      <c r="P96" s="83"/>
      <c r="Q96" s="84"/>
      <c r="R96" s="50"/>
      <c r="S96" s="83"/>
      <c r="T96" s="83"/>
      <c r="U96" s="83"/>
      <c r="V96" s="84"/>
      <c r="W96" s="52"/>
      <c r="X96" s="83"/>
      <c r="Y96" s="83"/>
      <c r="Z96" s="83"/>
      <c r="AA96" s="105"/>
      <c r="AB96" s="52"/>
      <c r="AC96" s="83"/>
      <c r="AE96" s="106"/>
    </row>
    <row r="97" spans="2:31" hidden="1" outlineLevel="1" x14ac:dyDescent="0.25">
      <c r="B97" s="161" t="str">
        <f>+IF('UNITA E CONSUMI SOTTOUTENZE'!E122&gt;0,'UNITA E CONSUMI SOTTOUTENZE'!B122,"")</f>
        <v/>
      </c>
      <c r="D97" s="83"/>
      <c r="E97" s="83"/>
      <c r="F97" s="83"/>
      <c r="G97" s="84"/>
      <c r="H97" s="50"/>
      <c r="I97" s="130"/>
      <c r="J97" s="83"/>
      <c r="K97" s="83"/>
      <c r="L97" s="84"/>
      <c r="M97" s="50"/>
      <c r="N97" s="83"/>
      <c r="O97" s="83"/>
      <c r="P97" s="83"/>
      <c r="Q97" s="84"/>
      <c r="R97" s="50"/>
      <c r="S97" s="83"/>
      <c r="T97" s="83"/>
      <c r="U97" s="83"/>
      <c r="V97" s="84"/>
      <c r="W97" s="52"/>
      <c r="X97" s="83"/>
      <c r="Y97" s="83"/>
      <c r="Z97" s="83"/>
      <c r="AA97" s="105"/>
      <c r="AB97" s="52"/>
      <c r="AC97" s="83"/>
      <c r="AE97" s="106"/>
    </row>
    <row r="98" spans="2:31" hidden="1" outlineLevel="1" x14ac:dyDescent="0.25">
      <c r="B98" s="161" t="str">
        <f>+IF('UNITA E CONSUMI SOTTOUTENZE'!E123&gt;0,'UNITA E CONSUMI SOTTOUTENZE'!B123,"")</f>
        <v/>
      </c>
      <c r="D98" s="83"/>
      <c r="E98" s="83"/>
      <c r="F98" s="83"/>
      <c r="G98" s="84"/>
      <c r="H98" s="50"/>
      <c r="I98" s="130"/>
      <c r="J98" s="83"/>
      <c r="K98" s="83"/>
      <c r="L98" s="84"/>
      <c r="M98" s="50"/>
      <c r="N98" s="83"/>
      <c r="O98" s="83"/>
      <c r="P98" s="83"/>
      <c r="Q98" s="84"/>
      <c r="R98" s="50"/>
      <c r="S98" s="83"/>
      <c r="T98" s="83"/>
      <c r="U98" s="83"/>
      <c r="V98" s="84"/>
      <c r="W98" s="52"/>
      <c r="X98" s="83"/>
      <c r="Y98" s="83"/>
      <c r="Z98" s="83"/>
      <c r="AA98" s="105"/>
      <c r="AB98" s="52"/>
      <c r="AC98" s="83"/>
      <c r="AE98" s="106"/>
    </row>
    <row r="99" spans="2:31" hidden="1" outlineLevel="1" x14ac:dyDescent="0.25">
      <c r="B99" s="161" t="str">
        <f>+IF('UNITA E CONSUMI SOTTOUTENZE'!E124&gt;0,'UNITA E CONSUMI SOTTOUTENZE'!B124,"")</f>
        <v/>
      </c>
      <c r="D99" s="83"/>
      <c r="E99" s="83"/>
      <c r="F99" s="83"/>
      <c r="G99" s="84"/>
      <c r="H99" s="50"/>
      <c r="I99" s="130"/>
      <c r="J99" s="83"/>
      <c r="K99" s="83"/>
      <c r="L99" s="84"/>
      <c r="M99" s="50"/>
      <c r="N99" s="83"/>
      <c r="O99" s="83"/>
      <c r="P99" s="83"/>
      <c r="Q99" s="84"/>
      <c r="R99" s="50"/>
      <c r="S99" s="83"/>
      <c r="T99" s="83"/>
      <c r="U99" s="83"/>
      <c r="V99" s="84"/>
      <c r="W99" s="52"/>
      <c r="X99" s="83"/>
      <c r="Y99" s="83"/>
      <c r="Z99" s="83"/>
      <c r="AA99" s="105"/>
      <c r="AB99" s="52"/>
      <c r="AC99" s="83"/>
      <c r="AE99" s="106"/>
    </row>
    <row r="100" spans="2:31" hidden="1" outlineLevel="1" x14ac:dyDescent="0.25">
      <c r="B100" s="161" t="str">
        <f>+IF('UNITA E CONSUMI SOTTOUTENZE'!E125&gt;0,'UNITA E CONSUMI SOTTOUTENZE'!B125,"")</f>
        <v/>
      </c>
      <c r="D100" s="83"/>
      <c r="E100" s="83"/>
      <c r="F100" s="83"/>
      <c r="G100" s="84"/>
      <c r="H100" s="50"/>
      <c r="I100" s="130"/>
      <c r="J100" s="83"/>
      <c r="K100" s="83"/>
      <c r="L100" s="84"/>
      <c r="M100" s="50"/>
      <c r="N100" s="83"/>
      <c r="O100" s="83"/>
      <c r="P100" s="83"/>
      <c r="Q100" s="84"/>
      <c r="R100" s="50"/>
      <c r="S100" s="83"/>
      <c r="T100" s="83"/>
      <c r="U100" s="83"/>
      <c r="V100" s="84"/>
      <c r="W100" s="52"/>
      <c r="X100" s="83"/>
      <c r="Y100" s="83"/>
      <c r="Z100" s="83"/>
      <c r="AA100" s="105"/>
      <c r="AB100" s="52"/>
      <c r="AC100" s="83"/>
      <c r="AE100" s="106"/>
    </row>
    <row r="101" spans="2:31" hidden="1" outlineLevel="1" x14ac:dyDescent="0.25">
      <c r="B101" s="161" t="str">
        <f>+IF('UNITA E CONSUMI SOTTOUTENZE'!E126&gt;0,'UNITA E CONSUMI SOTTOUTENZE'!B126,"")</f>
        <v/>
      </c>
      <c r="D101" s="83"/>
      <c r="E101" s="83"/>
      <c r="F101" s="83"/>
      <c r="G101" s="84"/>
      <c r="H101" s="50"/>
      <c r="I101" s="130"/>
      <c r="J101" s="83"/>
      <c r="K101" s="83"/>
      <c r="L101" s="84"/>
      <c r="M101" s="50"/>
      <c r="N101" s="83"/>
      <c r="O101" s="83"/>
      <c r="P101" s="83"/>
      <c r="Q101" s="84"/>
      <c r="R101" s="50"/>
      <c r="S101" s="83"/>
      <c r="T101" s="83"/>
      <c r="U101" s="83"/>
      <c r="V101" s="84"/>
      <c r="W101" s="52"/>
      <c r="X101" s="83"/>
      <c r="Y101" s="83"/>
      <c r="Z101" s="83"/>
      <c r="AA101" s="105"/>
      <c r="AB101" s="52"/>
      <c r="AC101" s="83"/>
      <c r="AE101" s="106"/>
    </row>
    <row r="102" spans="2:31" hidden="1" outlineLevel="1" x14ac:dyDescent="0.25">
      <c r="B102" s="161" t="str">
        <f>+IF('UNITA E CONSUMI SOTTOUTENZE'!E127&gt;0,'UNITA E CONSUMI SOTTOUTENZE'!B127,"")</f>
        <v/>
      </c>
      <c r="D102" s="83"/>
      <c r="E102" s="83"/>
      <c r="F102" s="83"/>
      <c r="G102" s="84"/>
      <c r="H102" s="50"/>
      <c r="I102" s="130"/>
      <c r="J102" s="83"/>
      <c r="K102" s="83"/>
      <c r="L102" s="84"/>
      <c r="M102" s="50"/>
      <c r="N102" s="83"/>
      <c r="O102" s="83"/>
      <c r="P102" s="83"/>
      <c r="Q102" s="84"/>
      <c r="R102" s="50"/>
      <c r="S102" s="83"/>
      <c r="T102" s="83"/>
      <c r="U102" s="83"/>
      <c r="V102" s="84"/>
      <c r="W102" s="52"/>
      <c r="X102" s="83"/>
      <c r="Y102" s="83"/>
      <c r="Z102" s="83"/>
      <c r="AA102" s="105"/>
      <c r="AB102" s="52"/>
      <c r="AC102" s="83"/>
      <c r="AE102" s="106"/>
    </row>
    <row r="103" spans="2:31" hidden="1" outlineLevel="1" x14ac:dyDescent="0.25">
      <c r="B103" s="161" t="str">
        <f>+IF('UNITA E CONSUMI SOTTOUTENZE'!E128&gt;0,'UNITA E CONSUMI SOTTOUTENZE'!B128,"")</f>
        <v/>
      </c>
      <c r="D103" s="83"/>
      <c r="E103" s="83"/>
      <c r="F103" s="83"/>
      <c r="G103" s="84"/>
      <c r="H103" s="50"/>
      <c r="I103" s="130"/>
      <c r="J103" s="83"/>
      <c r="K103" s="83"/>
      <c r="L103" s="84"/>
      <c r="M103" s="50"/>
      <c r="N103" s="83"/>
      <c r="O103" s="83"/>
      <c r="P103" s="83"/>
      <c r="Q103" s="84"/>
      <c r="R103" s="50"/>
      <c r="S103" s="83"/>
      <c r="T103" s="83"/>
      <c r="U103" s="83"/>
      <c r="V103" s="84"/>
      <c r="W103" s="52"/>
      <c r="X103" s="83"/>
      <c r="Y103" s="83"/>
      <c r="Z103" s="83"/>
      <c r="AA103" s="105"/>
      <c r="AB103" s="52"/>
      <c r="AC103" s="83"/>
      <c r="AE103" s="106"/>
    </row>
    <row r="104" spans="2:31" hidden="1" outlineLevel="1" x14ac:dyDescent="0.25">
      <c r="B104" s="161" t="str">
        <f>+IF('UNITA E CONSUMI SOTTOUTENZE'!E129&gt;0,'UNITA E CONSUMI SOTTOUTENZE'!B129,"")</f>
        <v/>
      </c>
      <c r="D104" s="83"/>
      <c r="E104" s="83"/>
      <c r="F104" s="83"/>
      <c r="G104" s="84"/>
      <c r="H104" s="50"/>
      <c r="I104" s="130"/>
      <c r="J104" s="83"/>
      <c r="K104" s="83"/>
      <c r="L104" s="84"/>
      <c r="M104" s="50"/>
      <c r="N104" s="83"/>
      <c r="O104" s="83"/>
      <c r="P104" s="83"/>
      <c r="Q104" s="84"/>
      <c r="R104" s="50"/>
      <c r="S104" s="83"/>
      <c r="T104" s="83"/>
      <c r="U104" s="83"/>
      <c r="V104" s="84"/>
      <c r="W104" s="52"/>
      <c r="X104" s="83"/>
      <c r="Y104" s="83"/>
      <c r="Z104" s="83"/>
      <c r="AA104" s="105"/>
      <c r="AB104" s="52"/>
      <c r="AC104" s="83"/>
      <c r="AE104" s="106"/>
    </row>
    <row r="105" spans="2:31" s="54" customFormat="1" ht="7.5" hidden="1" customHeight="1" outlineLevel="1" x14ac:dyDescent="0.25">
      <c r="B105" s="162"/>
      <c r="D105" s="55"/>
      <c r="E105" s="55"/>
      <c r="F105" s="55"/>
      <c r="G105" s="56"/>
      <c r="H105" s="57"/>
      <c r="I105" s="58"/>
      <c r="J105" s="55"/>
      <c r="K105" s="55"/>
      <c r="L105" s="56"/>
      <c r="M105" s="57"/>
      <c r="N105" s="55"/>
      <c r="O105" s="55"/>
      <c r="P105" s="55"/>
      <c r="Q105" s="56"/>
      <c r="R105" s="57"/>
      <c r="S105" s="55"/>
      <c r="T105" s="55"/>
      <c r="U105" s="55"/>
      <c r="V105" s="56"/>
      <c r="W105" s="57"/>
      <c r="X105" s="55"/>
      <c r="Y105" s="55"/>
      <c r="Z105" s="55"/>
      <c r="AA105" s="59"/>
      <c r="AB105" s="57"/>
      <c r="AC105" s="55"/>
      <c r="AD105" s="60"/>
      <c r="AE105" s="61"/>
    </row>
    <row r="106" spans="2:31" hidden="1" outlineLevel="1" x14ac:dyDescent="0.25">
      <c r="B106" s="163" t="s">
        <v>52</v>
      </c>
      <c r="C106" s="81"/>
      <c r="D106" s="46"/>
      <c r="E106" s="46"/>
      <c r="F106" s="46"/>
      <c r="G106" s="49"/>
      <c r="H106" s="50"/>
      <c r="I106" s="50"/>
      <c r="J106" s="50"/>
      <c r="K106" s="46"/>
      <c r="L106" s="49"/>
      <c r="M106" s="50"/>
      <c r="N106" s="46"/>
      <c r="O106" s="46"/>
      <c r="P106" s="46"/>
      <c r="Q106" s="49"/>
      <c r="R106" s="50"/>
      <c r="S106" s="46"/>
      <c r="T106" s="46"/>
      <c r="U106" s="46"/>
      <c r="V106" s="49"/>
      <c r="W106" s="52"/>
      <c r="X106" s="46"/>
      <c r="Y106" s="46"/>
      <c r="Z106" s="46"/>
      <c r="AA106" s="53"/>
      <c r="AB106" s="52"/>
    </row>
    <row r="107" spans="2:31" hidden="1" outlineLevel="1" x14ac:dyDescent="0.25">
      <c r="B107" s="160"/>
      <c r="D107" s="83"/>
      <c r="E107" s="83"/>
      <c r="F107" s="83"/>
      <c r="G107" s="84"/>
      <c r="H107" s="50"/>
      <c r="I107" s="130"/>
      <c r="J107" s="83"/>
      <c r="K107" s="83"/>
      <c r="L107" s="83"/>
      <c r="M107" s="50"/>
      <c r="N107" s="83"/>
      <c r="O107" s="83"/>
      <c r="P107" s="83"/>
      <c r="Q107" s="84"/>
      <c r="R107" s="50"/>
      <c r="S107" s="83"/>
      <c r="T107" s="83"/>
      <c r="U107" s="83"/>
      <c r="V107" s="84"/>
      <c r="W107" s="52"/>
      <c r="X107" s="83"/>
      <c r="Y107" s="83"/>
      <c r="Z107" s="83"/>
      <c r="AA107" s="105"/>
      <c r="AB107" s="52"/>
      <c r="AC107" s="83"/>
      <c r="AE107" s="106"/>
    </row>
    <row r="108" spans="2:31" hidden="1" outlineLevel="1" x14ac:dyDescent="0.25">
      <c r="B108" s="160"/>
      <c r="D108" s="83"/>
      <c r="E108" s="83"/>
      <c r="F108" s="83"/>
      <c r="G108" s="84"/>
      <c r="H108" s="50"/>
      <c r="I108" s="130"/>
      <c r="J108" s="83"/>
      <c r="K108" s="83"/>
      <c r="L108" s="83"/>
      <c r="M108" s="50"/>
      <c r="N108" s="83"/>
      <c r="O108" s="83"/>
      <c r="P108" s="83"/>
      <c r="Q108" s="84"/>
      <c r="R108" s="50"/>
      <c r="S108" s="83"/>
      <c r="T108" s="83"/>
      <c r="U108" s="83"/>
      <c r="V108" s="84"/>
      <c r="W108" s="52"/>
      <c r="X108" s="83"/>
      <c r="Y108" s="83"/>
      <c r="Z108" s="83"/>
      <c r="AA108" s="105"/>
      <c r="AB108" s="52"/>
      <c r="AC108" s="83"/>
      <c r="AE108" s="106"/>
    </row>
    <row r="109" spans="2:31" hidden="1" outlineLevel="1" x14ac:dyDescent="0.25">
      <c r="B109" s="160"/>
      <c r="D109" s="83"/>
      <c r="E109" s="83"/>
      <c r="F109" s="83"/>
      <c r="G109" s="84"/>
      <c r="H109" s="50"/>
      <c r="I109" s="130"/>
      <c r="J109" s="83"/>
      <c r="K109" s="83"/>
      <c r="L109" s="83"/>
      <c r="M109" s="50"/>
      <c r="N109" s="83"/>
      <c r="O109" s="83"/>
      <c r="P109" s="83"/>
      <c r="Q109" s="84"/>
      <c r="R109" s="50"/>
      <c r="S109" s="83"/>
      <c r="T109" s="83"/>
      <c r="U109" s="83"/>
      <c r="V109" s="84"/>
      <c r="W109" s="52"/>
      <c r="X109" s="83"/>
      <c r="Y109" s="83"/>
      <c r="Z109" s="83"/>
      <c r="AA109" s="105"/>
      <c r="AB109" s="52"/>
      <c r="AC109" s="83"/>
      <c r="AE109" s="106"/>
    </row>
    <row r="110" spans="2:31" hidden="1" outlineLevel="1" x14ac:dyDescent="0.25">
      <c r="B110" s="160"/>
      <c r="D110" s="83"/>
      <c r="E110" s="83"/>
      <c r="F110" s="83"/>
      <c r="G110" s="84"/>
      <c r="H110" s="50"/>
      <c r="I110" s="130"/>
      <c r="J110" s="83"/>
      <c r="K110" s="83"/>
      <c r="L110" s="83"/>
      <c r="M110" s="50"/>
      <c r="N110" s="83"/>
      <c r="O110" s="83"/>
      <c r="P110" s="83"/>
      <c r="Q110" s="84"/>
      <c r="R110" s="50"/>
      <c r="S110" s="83"/>
      <c r="T110" s="83"/>
      <c r="U110" s="83"/>
      <c r="V110" s="84"/>
      <c r="W110" s="52"/>
      <c r="X110" s="83"/>
      <c r="Y110" s="83"/>
      <c r="Z110" s="83"/>
      <c r="AA110" s="105"/>
      <c r="AB110" s="52"/>
      <c r="AC110" s="83"/>
      <c r="AE110" s="106"/>
    </row>
    <row r="111" spans="2:31" hidden="1" outlineLevel="1" x14ac:dyDescent="0.25">
      <c r="B111" s="160" t="str">
        <f>+IF('UNITA E CONSUMI SOTTOUTENZE'!E136&gt;0,'UNITA E CONSUMI SOTTOUTENZE'!B136,"")</f>
        <v/>
      </c>
      <c r="D111" s="83"/>
      <c r="E111" s="83"/>
      <c r="F111" s="83"/>
      <c r="G111" s="84"/>
      <c r="H111" s="50"/>
      <c r="I111" s="130"/>
      <c r="J111" s="83"/>
      <c r="K111" s="83"/>
      <c r="L111" s="83"/>
      <c r="M111" s="50"/>
      <c r="N111" s="83"/>
      <c r="O111" s="83"/>
      <c r="P111" s="83"/>
      <c r="Q111" s="84"/>
      <c r="R111" s="50"/>
      <c r="S111" s="83"/>
      <c r="T111" s="83"/>
      <c r="U111" s="83"/>
      <c r="V111" s="84"/>
      <c r="W111" s="52"/>
      <c r="X111" s="83"/>
      <c r="Y111" s="83"/>
      <c r="Z111" s="83"/>
      <c r="AA111" s="105"/>
      <c r="AB111" s="52"/>
      <c r="AC111" s="83"/>
      <c r="AE111" s="106"/>
    </row>
    <row r="112" spans="2:31" hidden="1" outlineLevel="1" x14ac:dyDescent="0.25">
      <c r="B112" s="160" t="str">
        <f>+IF('UNITA E CONSUMI SOTTOUTENZE'!E137&gt;0,'UNITA E CONSUMI SOTTOUTENZE'!B137,"")</f>
        <v/>
      </c>
      <c r="D112" s="83"/>
      <c r="E112" s="83"/>
      <c r="F112" s="83"/>
      <c r="G112" s="84"/>
      <c r="H112" s="50"/>
      <c r="I112" s="130"/>
      <c r="J112" s="83"/>
      <c r="K112" s="83"/>
      <c r="L112" s="83"/>
      <c r="M112" s="50"/>
      <c r="N112" s="83"/>
      <c r="O112" s="83"/>
      <c r="P112" s="83"/>
      <c r="Q112" s="84"/>
      <c r="R112" s="50"/>
      <c r="S112" s="83"/>
      <c r="T112" s="83"/>
      <c r="U112" s="83"/>
      <c r="V112" s="84"/>
      <c r="W112" s="52"/>
      <c r="X112" s="83"/>
      <c r="Y112" s="83"/>
      <c r="Z112" s="83"/>
      <c r="AA112" s="105"/>
      <c r="AB112" s="52"/>
      <c r="AC112" s="83"/>
      <c r="AE112" s="106"/>
    </row>
    <row r="113" spans="2:31" hidden="1" outlineLevel="1" x14ac:dyDescent="0.25">
      <c r="B113" s="160" t="str">
        <f>+IF('UNITA E CONSUMI SOTTOUTENZE'!E138&gt;0,'UNITA E CONSUMI SOTTOUTENZE'!B138,"")</f>
        <v/>
      </c>
      <c r="D113" s="83"/>
      <c r="E113" s="83"/>
      <c r="F113" s="83"/>
      <c r="G113" s="84"/>
      <c r="H113" s="50"/>
      <c r="I113" s="130"/>
      <c r="J113" s="83"/>
      <c r="K113" s="83"/>
      <c r="L113" s="83"/>
      <c r="M113" s="50"/>
      <c r="N113" s="83"/>
      <c r="O113" s="83"/>
      <c r="P113" s="83"/>
      <c r="Q113" s="84"/>
      <c r="R113" s="50"/>
      <c r="S113" s="83"/>
      <c r="T113" s="83"/>
      <c r="U113" s="83"/>
      <c r="V113" s="84"/>
      <c r="W113" s="52"/>
      <c r="X113" s="83"/>
      <c r="Y113" s="83"/>
      <c r="Z113" s="83"/>
      <c r="AA113" s="105"/>
      <c r="AB113" s="52"/>
      <c r="AC113" s="83"/>
      <c r="AE113" s="106"/>
    </row>
    <row r="114" spans="2:31" hidden="1" outlineLevel="1" x14ac:dyDescent="0.25">
      <c r="B114" s="160" t="str">
        <f>+IF('UNITA E CONSUMI SOTTOUTENZE'!E139&gt;0,'UNITA E CONSUMI SOTTOUTENZE'!B139,"")</f>
        <v/>
      </c>
      <c r="D114" s="83"/>
      <c r="E114" s="83"/>
      <c r="F114" s="83"/>
      <c r="G114" s="84"/>
      <c r="H114" s="50"/>
      <c r="I114" s="130"/>
      <c r="J114" s="83"/>
      <c r="K114" s="83"/>
      <c r="L114" s="83"/>
      <c r="M114" s="50"/>
      <c r="N114" s="83"/>
      <c r="O114" s="83"/>
      <c r="P114" s="83"/>
      <c r="Q114" s="84"/>
      <c r="R114" s="50"/>
      <c r="S114" s="83"/>
      <c r="T114" s="83"/>
      <c r="U114" s="83"/>
      <c r="V114" s="84"/>
      <c r="W114" s="52"/>
      <c r="X114" s="83"/>
      <c r="Y114" s="83"/>
      <c r="Z114" s="83"/>
      <c r="AA114" s="105"/>
      <c r="AB114" s="52"/>
      <c r="AC114" s="83"/>
      <c r="AE114" s="106"/>
    </row>
    <row r="115" spans="2:31" hidden="1" outlineLevel="1" x14ac:dyDescent="0.25">
      <c r="B115" s="160" t="str">
        <f>+IF('UNITA E CONSUMI SOTTOUTENZE'!E140&gt;0,'UNITA E CONSUMI SOTTOUTENZE'!B140,"")</f>
        <v/>
      </c>
      <c r="D115" s="83"/>
      <c r="E115" s="83"/>
      <c r="F115" s="83"/>
      <c r="G115" s="84"/>
      <c r="H115" s="50"/>
      <c r="I115" s="130"/>
      <c r="J115" s="83"/>
      <c r="K115" s="83"/>
      <c r="L115" s="83"/>
      <c r="M115" s="50"/>
      <c r="N115" s="83"/>
      <c r="O115" s="83"/>
      <c r="P115" s="83"/>
      <c r="Q115" s="84"/>
      <c r="R115" s="50"/>
      <c r="S115" s="83"/>
      <c r="T115" s="83"/>
      <c r="U115" s="83"/>
      <c r="V115" s="84"/>
      <c r="W115" s="52"/>
      <c r="X115" s="83"/>
      <c r="Y115" s="83"/>
      <c r="Z115" s="83"/>
      <c r="AA115" s="105"/>
      <c r="AB115" s="52"/>
      <c r="AC115" s="83"/>
      <c r="AE115" s="106"/>
    </row>
    <row r="116" spans="2:31" hidden="1" outlineLevel="1" x14ac:dyDescent="0.25">
      <c r="B116" s="160" t="str">
        <f>+IF('UNITA E CONSUMI SOTTOUTENZE'!E141&gt;0,'UNITA E CONSUMI SOTTOUTENZE'!B141,"")</f>
        <v/>
      </c>
      <c r="D116" s="83"/>
      <c r="E116" s="83"/>
      <c r="F116" s="83"/>
      <c r="G116" s="84"/>
      <c r="H116" s="50"/>
      <c r="I116" s="130"/>
      <c r="J116" s="83"/>
      <c r="K116" s="83"/>
      <c r="L116" s="83"/>
      <c r="M116" s="50"/>
      <c r="N116" s="83"/>
      <c r="O116" s="83"/>
      <c r="P116" s="83"/>
      <c r="Q116" s="84"/>
      <c r="R116" s="50"/>
      <c r="S116" s="83"/>
      <c r="T116" s="83"/>
      <c r="U116" s="83"/>
      <c r="V116" s="84"/>
      <c r="W116" s="52"/>
      <c r="X116" s="83"/>
      <c r="Y116" s="83"/>
      <c r="Z116" s="83"/>
      <c r="AA116" s="105"/>
      <c r="AB116" s="52"/>
      <c r="AC116" s="83"/>
      <c r="AE116" s="106"/>
    </row>
    <row r="117" spans="2:31" hidden="1" outlineLevel="1" x14ac:dyDescent="0.25">
      <c r="B117" s="160" t="str">
        <f>+IF('UNITA E CONSUMI SOTTOUTENZE'!E142&gt;0,'UNITA E CONSUMI SOTTOUTENZE'!B142,"")</f>
        <v/>
      </c>
      <c r="D117" s="83"/>
      <c r="E117" s="83"/>
      <c r="F117" s="83"/>
      <c r="G117" s="84"/>
      <c r="H117" s="50"/>
      <c r="I117" s="130"/>
      <c r="J117" s="83"/>
      <c r="K117" s="83"/>
      <c r="L117" s="83"/>
      <c r="M117" s="50"/>
      <c r="N117" s="83"/>
      <c r="O117" s="83"/>
      <c r="P117" s="83"/>
      <c r="Q117" s="84"/>
      <c r="R117" s="50"/>
      <c r="S117" s="83"/>
      <c r="T117" s="83"/>
      <c r="U117" s="83"/>
      <c r="V117" s="84"/>
      <c r="W117" s="52"/>
      <c r="X117" s="83"/>
      <c r="Y117" s="83"/>
      <c r="Z117" s="83"/>
      <c r="AA117" s="105"/>
      <c r="AB117" s="52"/>
      <c r="AC117" s="83"/>
      <c r="AE117" s="106"/>
    </row>
    <row r="118" spans="2:31" hidden="1" outlineLevel="1" x14ac:dyDescent="0.25">
      <c r="B118" s="160" t="str">
        <f>+IF('UNITA E CONSUMI SOTTOUTENZE'!E143&gt;0,'UNITA E CONSUMI SOTTOUTENZE'!B143,"")</f>
        <v/>
      </c>
      <c r="D118" s="83"/>
      <c r="E118" s="83"/>
      <c r="F118" s="83"/>
      <c r="G118" s="84"/>
      <c r="H118" s="50"/>
      <c r="I118" s="130"/>
      <c r="J118" s="83"/>
      <c r="K118" s="83"/>
      <c r="L118" s="83"/>
      <c r="M118" s="50"/>
      <c r="N118" s="83"/>
      <c r="O118" s="83"/>
      <c r="P118" s="83"/>
      <c r="Q118" s="84"/>
      <c r="R118" s="50"/>
      <c r="S118" s="83"/>
      <c r="T118" s="83"/>
      <c r="U118" s="83"/>
      <c r="V118" s="84"/>
      <c r="W118" s="52"/>
      <c r="X118" s="83"/>
      <c r="Y118" s="83"/>
      <c r="Z118" s="83"/>
      <c r="AA118" s="105"/>
      <c r="AB118" s="52"/>
      <c r="AC118" s="83"/>
      <c r="AE118" s="106"/>
    </row>
    <row r="119" spans="2:31" hidden="1" outlineLevel="1" x14ac:dyDescent="0.25">
      <c r="B119" s="160" t="str">
        <f>+IF('UNITA E CONSUMI SOTTOUTENZE'!E144&gt;0,'UNITA E CONSUMI SOTTOUTENZE'!B144,"")</f>
        <v/>
      </c>
      <c r="D119" s="83"/>
      <c r="E119" s="83"/>
      <c r="F119" s="83"/>
      <c r="G119" s="84"/>
      <c r="H119" s="50"/>
      <c r="I119" s="130"/>
      <c r="J119" s="83"/>
      <c r="K119" s="83"/>
      <c r="L119" s="83"/>
      <c r="M119" s="50"/>
      <c r="N119" s="83"/>
      <c r="O119" s="83"/>
      <c r="P119" s="83"/>
      <c r="Q119" s="84"/>
      <c r="R119" s="50"/>
      <c r="S119" s="83"/>
      <c r="T119" s="83"/>
      <c r="U119" s="83"/>
      <c r="V119" s="84"/>
      <c r="W119" s="52"/>
      <c r="X119" s="83"/>
      <c r="Y119" s="83"/>
      <c r="Z119" s="83"/>
      <c r="AA119" s="105"/>
      <c r="AB119" s="52"/>
      <c r="AC119" s="83"/>
      <c r="AE119" s="106"/>
    </row>
    <row r="120" spans="2:31" hidden="1" outlineLevel="1" x14ac:dyDescent="0.25">
      <c r="B120" s="160" t="str">
        <f>+IF('UNITA E CONSUMI SOTTOUTENZE'!E145&gt;0,'UNITA E CONSUMI SOTTOUTENZE'!B145,"")</f>
        <v/>
      </c>
      <c r="D120" s="83"/>
      <c r="E120" s="83"/>
      <c r="F120" s="83"/>
      <c r="G120" s="84"/>
      <c r="H120" s="50"/>
      <c r="I120" s="130"/>
      <c r="J120" s="83"/>
      <c r="K120" s="83"/>
      <c r="L120" s="83"/>
      <c r="M120" s="50"/>
      <c r="N120" s="83"/>
      <c r="O120" s="83"/>
      <c r="P120" s="83"/>
      <c r="Q120" s="84"/>
      <c r="R120" s="50"/>
      <c r="S120" s="83"/>
      <c r="T120" s="83"/>
      <c r="U120" s="83"/>
      <c r="V120" s="84"/>
      <c r="W120" s="52"/>
      <c r="X120" s="83"/>
      <c r="Y120" s="83"/>
      <c r="Z120" s="83"/>
      <c r="AA120" s="105"/>
      <c r="AB120" s="52"/>
      <c r="AC120" s="83"/>
      <c r="AE120" s="106"/>
    </row>
    <row r="121" spans="2:31" hidden="1" outlineLevel="1" x14ac:dyDescent="0.25">
      <c r="B121" s="160" t="str">
        <f>+IF('UNITA E CONSUMI SOTTOUTENZE'!E146&gt;0,'UNITA E CONSUMI SOTTOUTENZE'!B146,"")</f>
        <v/>
      </c>
      <c r="D121" s="83"/>
      <c r="E121" s="83"/>
      <c r="F121" s="83"/>
      <c r="G121" s="84"/>
      <c r="H121" s="50"/>
      <c r="I121" s="130"/>
      <c r="J121" s="83"/>
      <c r="K121" s="83"/>
      <c r="L121" s="83"/>
      <c r="M121" s="50"/>
      <c r="N121" s="83"/>
      <c r="O121" s="83"/>
      <c r="P121" s="83"/>
      <c r="Q121" s="84"/>
      <c r="R121" s="50"/>
      <c r="S121" s="83"/>
      <c r="T121" s="83"/>
      <c r="U121" s="83"/>
      <c r="V121" s="84"/>
      <c r="W121" s="52"/>
      <c r="X121" s="83"/>
      <c r="Y121" s="83"/>
      <c r="Z121" s="83"/>
      <c r="AA121" s="105"/>
      <c r="AB121" s="52"/>
      <c r="AC121" s="83"/>
      <c r="AE121" s="106"/>
    </row>
    <row r="122" spans="2:31" hidden="1" outlineLevel="1" x14ac:dyDescent="0.25">
      <c r="B122" s="160" t="str">
        <f>+IF('UNITA E CONSUMI SOTTOUTENZE'!E147&gt;0,'UNITA E CONSUMI SOTTOUTENZE'!B147,"")</f>
        <v/>
      </c>
      <c r="D122" s="83"/>
      <c r="E122" s="83"/>
      <c r="F122" s="83"/>
      <c r="G122" s="84"/>
      <c r="H122" s="50"/>
      <c r="I122" s="130"/>
      <c r="J122" s="83"/>
      <c r="K122" s="83"/>
      <c r="L122" s="83"/>
      <c r="M122" s="50"/>
      <c r="N122" s="83"/>
      <c r="O122" s="83"/>
      <c r="P122" s="83"/>
      <c r="Q122" s="84"/>
      <c r="R122" s="50"/>
      <c r="S122" s="83"/>
      <c r="T122" s="83"/>
      <c r="U122" s="83"/>
      <c r="V122" s="84"/>
      <c r="W122" s="52"/>
      <c r="X122" s="83"/>
      <c r="Y122" s="83"/>
      <c r="Z122" s="83"/>
      <c r="AA122" s="105"/>
      <c r="AB122" s="52"/>
      <c r="AC122" s="83"/>
      <c r="AE122" s="106"/>
    </row>
    <row r="123" spans="2:31" hidden="1" outlineLevel="1" x14ac:dyDescent="0.25">
      <c r="B123" s="160" t="str">
        <f>+IF('UNITA E CONSUMI SOTTOUTENZE'!E148&gt;0,'UNITA E CONSUMI SOTTOUTENZE'!B148,"")</f>
        <v/>
      </c>
      <c r="D123" s="83"/>
      <c r="E123" s="83"/>
      <c r="F123" s="83"/>
      <c r="G123" s="84"/>
      <c r="H123" s="50"/>
      <c r="I123" s="130"/>
      <c r="J123" s="83"/>
      <c r="K123" s="83"/>
      <c r="L123" s="83"/>
      <c r="M123" s="50"/>
      <c r="N123" s="83"/>
      <c r="O123" s="83"/>
      <c r="P123" s="83"/>
      <c r="Q123" s="84"/>
      <c r="R123" s="50"/>
      <c r="S123" s="83"/>
      <c r="T123" s="83"/>
      <c r="U123" s="83"/>
      <c r="V123" s="84"/>
      <c r="W123" s="52"/>
      <c r="X123" s="83"/>
      <c r="Y123" s="83"/>
      <c r="Z123" s="83"/>
      <c r="AA123" s="105"/>
      <c r="AB123" s="52"/>
      <c r="AC123" s="83"/>
      <c r="AE123" s="106"/>
    </row>
    <row r="124" spans="2:31" hidden="1" outlineLevel="1" x14ac:dyDescent="0.25">
      <c r="B124" s="160" t="str">
        <f>+IF('UNITA E CONSUMI SOTTOUTENZE'!E149&gt;0,'UNITA E CONSUMI SOTTOUTENZE'!B149,"")</f>
        <v/>
      </c>
      <c r="D124" s="83"/>
      <c r="E124" s="83"/>
      <c r="F124" s="83"/>
      <c r="G124" s="84"/>
      <c r="H124" s="50"/>
      <c r="I124" s="130"/>
      <c r="J124" s="83"/>
      <c r="K124" s="83"/>
      <c r="L124" s="83"/>
      <c r="M124" s="50"/>
      <c r="N124" s="83"/>
      <c r="O124" s="83"/>
      <c r="P124" s="83"/>
      <c r="Q124" s="84"/>
      <c r="R124" s="50"/>
      <c r="S124" s="83"/>
      <c r="T124" s="83"/>
      <c r="U124" s="83"/>
      <c r="V124" s="84"/>
      <c r="W124" s="52"/>
      <c r="X124" s="83"/>
      <c r="Y124" s="83"/>
      <c r="Z124" s="83"/>
      <c r="AA124" s="105"/>
      <c r="AB124" s="52"/>
      <c r="AC124" s="83"/>
      <c r="AE124" s="106"/>
    </row>
    <row r="125" spans="2:31" hidden="1" outlineLevel="1" x14ac:dyDescent="0.25">
      <c r="B125" s="160" t="str">
        <f>+IF('UNITA E CONSUMI SOTTOUTENZE'!E150&gt;0,'UNITA E CONSUMI SOTTOUTENZE'!B150,"")</f>
        <v/>
      </c>
      <c r="D125" s="83"/>
      <c r="E125" s="83"/>
      <c r="F125" s="83"/>
      <c r="G125" s="84"/>
      <c r="H125" s="50"/>
      <c r="I125" s="130"/>
      <c r="J125" s="83"/>
      <c r="K125" s="83"/>
      <c r="L125" s="83"/>
      <c r="M125" s="50"/>
      <c r="N125" s="83"/>
      <c r="O125" s="83"/>
      <c r="P125" s="83"/>
      <c r="Q125" s="84"/>
      <c r="R125" s="50"/>
      <c r="S125" s="83"/>
      <c r="T125" s="83"/>
      <c r="U125" s="83"/>
      <c r="V125" s="84"/>
      <c r="W125" s="52"/>
      <c r="X125" s="83"/>
      <c r="Y125" s="83"/>
      <c r="Z125" s="83"/>
      <c r="AA125" s="105"/>
      <c r="AB125" s="52"/>
      <c r="AC125" s="83"/>
      <c r="AE125" s="106"/>
    </row>
    <row r="126" spans="2:31" hidden="1" outlineLevel="1" x14ac:dyDescent="0.25">
      <c r="B126" s="160" t="str">
        <f>+IF('UNITA E CONSUMI SOTTOUTENZE'!E151&gt;0,'UNITA E CONSUMI SOTTOUTENZE'!B151,"")</f>
        <v/>
      </c>
      <c r="D126" s="83"/>
      <c r="E126" s="83"/>
      <c r="F126" s="83"/>
      <c r="G126" s="84"/>
      <c r="H126" s="50"/>
      <c r="I126" s="130"/>
      <c r="J126" s="83"/>
      <c r="K126" s="83"/>
      <c r="L126" s="83"/>
      <c r="M126" s="50"/>
      <c r="N126" s="83"/>
      <c r="O126" s="83"/>
      <c r="P126" s="83"/>
      <c r="Q126" s="84"/>
      <c r="R126" s="50"/>
      <c r="S126" s="83"/>
      <c r="T126" s="83"/>
      <c r="U126" s="83"/>
      <c r="V126" s="84"/>
      <c r="W126" s="52"/>
      <c r="X126" s="83"/>
      <c r="Y126" s="83"/>
      <c r="Z126" s="83"/>
      <c r="AA126" s="105"/>
      <c r="AB126" s="52"/>
      <c r="AC126" s="83"/>
      <c r="AE126" s="106"/>
    </row>
    <row r="127" spans="2:31" hidden="1" outlineLevel="1" x14ac:dyDescent="0.25">
      <c r="B127" s="160" t="str">
        <f>+IF('UNITA E CONSUMI SOTTOUTENZE'!E152&gt;0,'UNITA E CONSUMI SOTTOUTENZE'!B152,"")</f>
        <v/>
      </c>
      <c r="D127" s="83"/>
      <c r="E127" s="83"/>
      <c r="F127" s="83"/>
      <c r="G127" s="84"/>
      <c r="H127" s="50"/>
      <c r="I127" s="130"/>
      <c r="J127" s="83"/>
      <c r="K127" s="83"/>
      <c r="L127" s="83"/>
      <c r="M127" s="50"/>
      <c r="N127" s="83"/>
      <c r="O127" s="83"/>
      <c r="P127" s="83"/>
      <c r="Q127" s="84"/>
      <c r="R127" s="50"/>
      <c r="S127" s="83"/>
      <c r="T127" s="83"/>
      <c r="U127" s="83"/>
      <c r="V127" s="84"/>
      <c r="W127" s="52"/>
      <c r="X127" s="83"/>
      <c r="Y127" s="83"/>
      <c r="Z127" s="83"/>
      <c r="AA127" s="105"/>
      <c r="AB127" s="52"/>
      <c r="AC127" s="83"/>
      <c r="AE127" s="106"/>
    </row>
    <row r="128" spans="2:31" hidden="1" outlineLevel="1" x14ac:dyDescent="0.25">
      <c r="B128" s="160" t="str">
        <f>+IF('UNITA E CONSUMI SOTTOUTENZE'!E153&gt;0,'UNITA E CONSUMI SOTTOUTENZE'!B153,"")</f>
        <v/>
      </c>
      <c r="D128" s="83"/>
      <c r="E128" s="83"/>
      <c r="F128" s="83"/>
      <c r="G128" s="84"/>
      <c r="H128" s="50"/>
      <c r="I128" s="130"/>
      <c r="J128" s="83"/>
      <c r="K128" s="83"/>
      <c r="L128" s="83"/>
      <c r="M128" s="50"/>
      <c r="N128" s="83"/>
      <c r="O128" s="83"/>
      <c r="P128" s="83"/>
      <c r="Q128" s="84"/>
      <c r="R128" s="50"/>
      <c r="S128" s="83"/>
      <c r="T128" s="83"/>
      <c r="U128" s="83"/>
      <c r="V128" s="84"/>
      <c r="W128" s="52"/>
      <c r="X128" s="83"/>
      <c r="Y128" s="83"/>
      <c r="Z128" s="83"/>
      <c r="AA128" s="105"/>
      <c r="AB128" s="52"/>
      <c r="AC128" s="83"/>
      <c r="AE128" s="106"/>
    </row>
    <row r="129" spans="2:31" hidden="1" outlineLevel="1" x14ac:dyDescent="0.25">
      <c r="B129" s="160" t="str">
        <f>+IF('UNITA E CONSUMI SOTTOUTENZE'!E154&gt;0,'UNITA E CONSUMI SOTTOUTENZE'!B154,"")</f>
        <v/>
      </c>
      <c r="D129" s="83"/>
      <c r="E129" s="83"/>
      <c r="F129" s="83"/>
      <c r="G129" s="84"/>
      <c r="H129" s="50"/>
      <c r="I129" s="130"/>
      <c r="J129" s="83"/>
      <c r="K129" s="83"/>
      <c r="L129" s="83"/>
      <c r="M129" s="50"/>
      <c r="N129" s="83"/>
      <c r="O129" s="83"/>
      <c r="P129" s="83"/>
      <c r="Q129" s="84"/>
      <c r="R129" s="50"/>
      <c r="S129" s="83"/>
      <c r="T129" s="83"/>
      <c r="U129" s="83"/>
      <c r="V129" s="84"/>
      <c r="W129" s="52"/>
      <c r="X129" s="83"/>
      <c r="Y129" s="83"/>
      <c r="Z129" s="83"/>
      <c r="AA129" s="105"/>
      <c r="AB129" s="52"/>
      <c r="AC129" s="83"/>
      <c r="AE129" s="106"/>
    </row>
    <row r="130" spans="2:31" hidden="1" outlineLevel="1" x14ac:dyDescent="0.25">
      <c r="B130" s="160" t="str">
        <f>+IF('UNITA E CONSUMI SOTTOUTENZE'!E155&gt;0,'UNITA E CONSUMI SOTTOUTENZE'!B155,"")</f>
        <v/>
      </c>
      <c r="D130" s="83"/>
      <c r="E130" s="83"/>
      <c r="F130" s="83"/>
      <c r="G130" s="84"/>
      <c r="H130" s="50"/>
      <c r="I130" s="130"/>
      <c r="J130" s="83"/>
      <c r="K130" s="83"/>
      <c r="L130" s="83"/>
      <c r="M130" s="50"/>
      <c r="N130" s="83"/>
      <c r="O130" s="83"/>
      <c r="P130" s="83"/>
      <c r="Q130" s="84"/>
      <c r="R130" s="50"/>
      <c r="S130" s="83"/>
      <c r="T130" s="83"/>
      <c r="U130" s="83"/>
      <c r="V130" s="84"/>
      <c r="W130" s="52"/>
      <c r="X130" s="83"/>
      <c r="Y130" s="83"/>
      <c r="Z130" s="83"/>
      <c r="AA130" s="105"/>
      <c r="AB130" s="52"/>
      <c r="AC130" s="83"/>
      <c r="AE130" s="106"/>
    </row>
    <row r="131" spans="2:31" hidden="1" outlineLevel="1" x14ac:dyDescent="0.25">
      <c r="B131" s="160" t="str">
        <f>+IF('UNITA E CONSUMI SOTTOUTENZE'!E156&gt;0,'UNITA E CONSUMI SOTTOUTENZE'!B156,"")</f>
        <v/>
      </c>
      <c r="D131" s="83"/>
      <c r="E131" s="83"/>
      <c r="F131" s="83"/>
      <c r="G131" s="84"/>
      <c r="H131" s="50"/>
      <c r="I131" s="130"/>
      <c r="J131" s="83"/>
      <c r="K131" s="83"/>
      <c r="L131" s="83"/>
      <c r="M131" s="50"/>
      <c r="N131" s="83"/>
      <c r="O131" s="83"/>
      <c r="P131" s="83"/>
      <c r="Q131" s="84"/>
      <c r="R131" s="50"/>
      <c r="S131" s="83"/>
      <c r="T131" s="83"/>
      <c r="U131" s="83"/>
      <c r="V131" s="84"/>
      <c r="W131" s="52"/>
      <c r="X131" s="83"/>
      <c r="Y131" s="83"/>
      <c r="Z131" s="83"/>
      <c r="AA131" s="105"/>
      <c r="AB131" s="52"/>
      <c r="AC131" s="83"/>
      <c r="AE131" s="106"/>
    </row>
    <row r="132" spans="2:31" hidden="1" outlineLevel="1" x14ac:dyDescent="0.25">
      <c r="B132" s="160" t="str">
        <f>+IF('UNITA E CONSUMI SOTTOUTENZE'!E157&gt;0,'UNITA E CONSUMI SOTTOUTENZE'!B157,"")</f>
        <v/>
      </c>
      <c r="D132" s="83"/>
      <c r="E132" s="83"/>
      <c r="F132" s="83"/>
      <c r="G132" s="84"/>
      <c r="H132" s="50"/>
      <c r="I132" s="130"/>
      <c r="J132" s="83"/>
      <c r="K132" s="83"/>
      <c r="L132" s="83"/>
      <c r="M132" s="50"/>
      <c r="N132" s="83"/>
      <c r="O132" s="83"/>
      <c r="P132" s="83"/>
      <c r="Q132" s="84"/>
      <c r="R132" s="50"/>
      <c r="S132" s="83"/>
      <c r="T132" s="83"/>
      <c r="U132" s="83"/>
      <c r="V132" s="84"/>
      <c r="W132" s="52"/>
      <c r="X132" s="83"/>
      <c r="Y132" s="83"/>
      <c r="Z132" s="83"/>
      <c r="AA132" s="105"/>
      <c r="AB132" s="52"/>
      <c r="AC132" s="83"/>
      <c r="AE132" s="106"/>
    </row>
    <row r="133" spans="2:31" hidden="1" outlineLevel="1" x14ac:dyDescent="0.25">
      <c r="B133" s="160" t="str">
        <f>+IF('UNITA E CONSUMI SOTTOUTENZE'!E158&gt;0,'UNITA E CONSUMI SOTTOUTENZE'!B158,"")</f>
        <v/>
      </c>
      <c r="D133" s="83"/>
      <c r="E133" s="83"/>
      <c r="F133" s="83"/>
      <c r="G133" s="84"/>
      <c r="H133" s="50"/>
      <c r="I133" s="130"/>
      <c r="J133" s="83"/>
      <c r="K133" s="83"/>
      <c r="L133" s="83"/>
      <c r="M133" s="50"/>
      <c r="N133" s="83"/>
      <c r="O133" s="83"/>
      <c r="P133" s="83"/>
      <c r="Q133" s="84"/>
      <c r="R133" s="50"/>
      <c r="S133" s="83"/>
      <c r="T133" s="83"/>
      <c r="U133" s="83"/>
      <c r="V133" s="84"/>
      <c r="W133" s="52"/>
      <c r="X133" s="83"/>
      <c r="Y133" s="83"/>
      <c r="Z133" s="83"/>
      <c r="AA133" s="105"/>
      <c r="AB133" s="52"/>
      <c r="AC133" s="83"/>
      <c r="AE133" s="106"/>
    </row>
    <row r="134" spans="2:31" hidden="1" outlineLevel="1" x14ac:dyDescent="0.25">
      <c r="B134" s="160" t="str">
        <f>+IF('UNITA E CONSUMI SOTTOUTENZE'!E159&gt;0,'UNITA E CONSUMI SOTTOUTENZE'!B159,"")</f>
        <v/>
      </c>
      <c r="D134" s="83"/>
      <c r="E134" s="83"/>
      <c r="F134" s="83"/>
      <c r="G134" s="84"/>
      <c r="H134" s="50"/>
      <c r="I134" s="130"/>
      <c r="J134" s="83"/>
      <c r="K134" s="83"/>
      <c r="L134" s="83"/>
      <c r="M134" s="50"/>
      <c r="N134" s="83"/>
      <c r="O134" s="83"/>
      <c r="P134" s="83"/>
      <c r="Q134" s="84"/>
      <c r="R134" s="50"/>
      <c r="S134" s="83"/>
      <c r="T134" s="83"/>
      <c r="U134" s="83"/>
      <c r="V134" s="84"/>
      <c r="W134" s="52"/>
      <c r="X134" s="83"/>
      <c r="Y134" s="83"/>
      <c r="Z134" s="83"/>
      <c r="AA134" s="105"/>
      <c r="AB134" s="52"/>
      <c r="AC134" s="83"/>
      <c r="AE134" s="106"/>
    </row>
    <row r="135" spans="2:31" hidden="1" outlineLevel="1" x14ac:dyDescent="0.25">
      <c r="B135" s="160" t="str">
        <f>+IF('UNITA E CONSUMI SOTTOUTENZE'!E160&gt;0,'UNITA E CONSUMI SOTTOUTENZE'!B160,"")</f>
        <v/>
      </c>
      <c r="D135" s="83"/>
      <c r="E135" s="83"/>
      <c r="F135" s="83"/>
      <c r="G135" s="84"/>
      <c r="H135" s="50"/>
      <c r="I135" s="130"/>
      <c r="J135" s="83"/>
      <c r="K135" s="83"/>
      <c r="L135" s="83"/>
      <c r="M135" s="50"/>
      <c r="N135" s="83"/>
      <c r="O135" s="83"/>
      <c r="P135" s="83"/>
      <c r="Q135" s="84"/>
      <c r="R135" s="50"/>
      <c r="S135" s="83"/>
      <c r="T135" s="83"/>
      <c r="U135" s="83"/>
      <c r="V135" s="84"/>
      <c r="W135" s="52"/>
      <c r="X135" s="83"/>
      <c r="Y135" s="83"/>
      <c r="Z135" s="83"/>
      <c r="AA135" s="105"/>
      <c r="AB135" s="52"/>
      <c r="AC135" s="83"/>
      <c r="AE135" s="106"/>
    </row>
    <row r="136" spans="2:31" hidden="1" outlineLevel="1" x14ac:dyDescent="0.25">
      <c r="B136" s="160" t="str">
        <f>+IF('UNITA E CONSUMI SOTTOUTENZE'!E161&gt;0,'UNITA E CONSUMI SOTTOUTENZE'!B161,"")</f>
        <v/>
      </c>
      <c r="D136" s="83"/>
      <c r="E136" s="83"/>
      <c r="F136" s="83"/>
      <c r="G136" s="84"/>
      <c r="H136" s="50"/>
      <c r="I136" s="130"/>
      <c r="J136" s="83"/>
      <c r="K136" s="83"/>
      <c r="L136" s="83"/>
      <c r="M136" s="50"/>
      <c r="N136" s="83"/>
      <c r="O136" s="83"/>
      <c r="P136" s="83"/>
      <c r="Q136" s="84"/>
      <c r="R136" s="50"/>
      <c r="S136" s="83"/>
      <c r="T136" s="83"/>
      <c r="U136" s="83"/>
      <c r="V136" s="84"/>
      <c r="W136" s="52"/>
      <c r="X136" s="83"/>
      <c r="Y136" s="83"/>
      <c r="Z136" s="83"/>
      <c r="AA136" s="105"/>
      <c r="AB136" s="52"/>
      <c r="AC136" s="83"/>
      <c r="AE136" s="106"/>
    </row>
    <row r="137" spans="2:31" hidden="1" outlineLevel="1" x14ac:dyDescent="0.25">
      <c r="B137" s="160" t="str">
        <f>+IF('UNITA E CONSUMI SOTTOUTENZE'!E162&gt;0,'UNITA E CONSUMI SOTTOUTENZE'!B162,"")</f>
        <v/>
      </c>
      <c r="D137" s="83"/>
      <c r="E137" s="83"/>
      <c r="F137" s="83"/>
      <c r="G137" s="84"/>
      <c r="H137" s="50"/>
      <c r="I137" s="130"/>
      <c r="J137" s="83"/>
      <c r="K137" s="83"/>
      <c r="L137" s="83"/>
      <c r="M137" s="50"/>
      <c r="N137" s="83"/>
      <c r="O137" s="83"/>
      <c r="P137" s="83"/>
      <c r="Q137" s="84"/>
      <c r="R137" s="50"/>
      <c r="S137" s="83"/>
      <c r="T137" s="83"/>
      <c r="U137" s="83"/>
      <c r="V137" s="84"/>
      <c r="W137" s="52"/>
      <c r="X137" s="83"/>
      <c r="Y137" s="83"/>
      <c r="Z137" s="83"/>
      <c r="AA137" s="105"/>
      <c r="AB137" s="52"/>
      <c r="AC137" s="83"/>
      <c r="AE137" s="106"/>
    </row>
    <row r="138" spans="2:31" hidden="1" outlineLevel="1" x14ac:dyDescent="0.25">
      <c r="B138" s="160" t="str">
        <f>+IF('UNITA E CONSUMI SOTTOUTENZE'!E163&gt;0,'UNITA E CONSUMI SOTTOUTENZE'!B163,"")</f>
        <v/>
      </c>
      <c r="D138" s="83"/>
      <c r="E138" s="83"/>
      <c r="F138" s="83"/>
      <c r="G138" s="84"/>
      <c r="H138" s="50"/>
      <c r="I138" s="130"/>
      <c r="J138" s="83"/>
      <c r="K138" s="83"/>
      <c r="L138" s="83"/>
      <c r="M138" s="50"/>
      <c r="N138" s="83"/>
      <c r="O138" s="83"/>
      <c r="P138" s="83"/>
      <c r="Q138" s="84"/>
      <c r="R138" s="50"/>
      <c r="S138" s="83"/>
      <c r="T138" s="83"/>
      <c r="U138" s="83"/>
      <c r="V138" s="84"/>
      <c r="W138" s="52"/>
      <c r="X138" s="83"/>
      <c r="Y138" s="83"/>
      <c r="Z138" s="83"/>
      <c r="AA138" s="105"/>
      <c r="AB138" s="52"/>
      <c r="AC138" s="83"/>
      <c r="AE138" s="106"/>
    </row>
    <row r="139" spans="2:31" hidden="1" outlineLevel="1" x14ac:dyDescent="0.25">
      <c r="B139" s="160" t="str">
        <f>+IF('UNITA E CONSUMI SOTTOUTENZE'!E164&gt;0,'UNITA E CONSUMI SOTTOUTENZE'!B164,"")</f>
        <v/>
      </c>
      <c r="D139" s="83"/>
      <c r="E139" s="83"/>
      <c r="F139" s="83"/>
      <c r="G139" s="84"/>
      <c r="H139" s="50"/>
      <c r="I139" s="130"/>
      <c r="J139" s="83"/>
      <c r="K139" s="83"/>
      <c r="L139" s="83"/>
      <c r="M139" s="50"/>
      <c r="N139" s="83"/>
      <c r="O139" s="83"/>
      <c r="P139" s="83"/>
      <c r="Q139" s="84"/>
      <c r="R139" s="50"/>
      <c r="S139" s="83"/>
      <c r="T139" s="83"/>
      <c r="U139" s="83"/>
      <c r="V139" s="84"/>
      <c r="W139" s="52"/>
      <c r="X139" s="83"/>
      <c r="Y139" s="83"/>
      <c r="Z139" s="83"/>
      <c r="AA139" s="105"/>
      <c r="AB139" s="52"/>
      <c r="AC139" s="83"/>
      <c r="AE139" s="106"/>
    </row>
    <row r="140" spans="2:31" hidden="1" outlineLevel="1" x14ac:dyDescent="0.25">
      <c r="B140" s="160" t="str">
        <f>+IF('UNITA E CONSUMI SOTTOUTENZE'!E165&gt;0,'UNITA E CONSUMI SOTTOUTENZE'!B165,"")</f>
        <v/>
      </c>
      <c r="D140" s="83"/>
      <c r="E140" s="83"/>
      <c r="F140" s="83"/>
      <c r="G140" s="84"/>
      <c r="H140" s="50"/>
      <c r="I140" s="130"/>
      <c r="J140" s="83"/>
      <c r="K140" s="83"/>
      <c r="L140" s="83"/>
      <c r="M140" s="50"/>
      <c r="N140" s="83"/>
      <c r="O140" s="83"/>
      <c r="P140" s="83"/>
      <c r="Q140" s="84"/>
      <c r="R140" s="50"/>
      <c r="S140" s="83"/>
      <c r="T140" s="83"/>
      <c r="U140" s="83"/>
      <c r="V140" s="84"/>
      <c r="W140" s="52"/>
      <c r="X140" s="83"/>
      <c r="Y140" s="83"/>
      <c r="Z140" s="83"/>
      <c r="AA140" s="105"/>
      <c r="AB140" s="52"/>
      <c r="AC140" s="83"/>
      <c r="AE140" s="106"/>
    </row>
    <row r="141" spans="2:31" hidden="1" outlineLevel="1" x14ac:dyDescent="0.25">
      <c r="B141" s="160" t="str">
        <f>+IF('UNITA E CONSUMI SOTTOUTENZE'!E166&gt;0,'UNITA E CONSUMI SOTTOUTENZE'!B166,"")</f>
        <v/>
      </c>
      <c r="D141" s="83"/>
      <c r="E141" s="83"/>
      <c r="F141" s="83"/>
      <c r="G141" s="84"/>
      <c r="H141" s="50"/>
      <c r="I141" s="130"/>
      <c r="J141" s="83"/>
      <c r="K141" s="83"/>
      <c r="L141" s="83"/>
      <c r="M141" s="50"/>
      <c r="N141" s="83"/>
      <c r="O141" s="83"/>
      <c r="P141" s="83"/>
      <c r="Q141" s="84"/>
      <c r="R141" s="50"/>
      <c r="S141" s="83"/>
      <c r="T141" s="83"/>
      <c r="U141" s="83"/>
      <c r="V141" s="84"/>
      <c r="W141" s="52"/>
      <c r="X141" s="83"/>
      <c r="Y141" s="83"/>
      <c r="Z141" s="83"/>
      <c r="AA141" s="105"/>
      <c r="AB141" s="52"/>
      <c r="AC141" s="83"/>
      <c r="AE141" s="106"/>
    </row>
    <row r="142" spans="2:31" hidden="1" outlineLevel="1" x14ac:dyDescent="0.25">
      <c r="B142" s="160" t="str">
        <f>+IF('UNITA E CONSUMI SOTTOUTENZE'!E167&gt;0,'UNITA E CONSUMI SOTTOUTENZE'!B167,"")</f>
        <v/>
      </c>
      <c r="D142" s="83"/>
      <c r="E142" s="83"/>
      <c r="F142" s="83"/>
      <c r="G142" s="84"/>
      <c r="H142" s="50"/>
      <c r="I142" s="130"/>
      <c r="J142" s="83"/>
      <c r="K142" s="83"/>
      <c r="L142" s="83"/>
      <c r="M142" s="50"/>
      <c r="N142" s="83"/>
      <c r="O142" s="83"/>
      <c r="P142" s="83"/>
      <c r="Q142" s="84"/>
      <c r="R142" s="50"/>
      <c r="S142" s="83"/>
      <c r="T142" s="83"/>
      <c r="U142" s="83"/>
      <c r="V142" s="84"/>
      <c r="W142" s="52"/>
      <c r="X142" s="83"/>
      <c r="Y142" s="83"/>
      <c r="Z142" s="83"/>
      <c r="AA142" s="105"/>
      <c r="AB142" s="52"/>
      <c r="AC142" s="83"/>
      <c r="AE142" s="106"/>
    </row>
    <row r="143" spans="2:31" hidden="1" outlineLevel="1" x14ac:dyDescent="0.25">
      <c r="B143" s="160" t="str">
        <f>+IF('UNITA E CONSUMI SOTTOUTENZE'!E168&gt;0,'UNITA E CONSUMI SOTTOUTENZE'!B168,"")</f>
        <v/>
      </c>
      <c r="D143" s="83"/>
      <c r="E143" s="83"/>
      <c r="F143" s="83"/>
      <c r="G143" s="84"/>
      <c r="H143" s="50"/>
      <c r="I143" s="130"/>
      <c r="J143" s="83"/>
      <c r="K143" s="83"/>
      <c r="L143" s="83"/>
      <c r="M143" s="50"/>
      <c r="N143" s="83"/>
      <c r="O143" s="83"/>
      <c r="P143" s="83"/>
      <c r="Q143" s="84"/>
      <c r="R143" s="50"/>
      <c r="S143" s="83"/>
      <c r="T143" s="83"/>
      <c r="U143" s="83"/>
      <c r="V143" s="84"/>
      <c r="W143" s="52"/>
      <c r="X143" s="83"/>
      <c r="Y143" s="83"/>
      <c r="Z143" s="83"/>
      <c r="AA143" s="105"/>
      <c r="AB143" s="52"/>
      <c r="AC143" s="83"/>
      <c r="AE143" s="106"/>
    </row>
    <row r="144" spans="2:31" hidden="1" outlineLevel="1" x14ac:dyDescent="0.25">
      <c r="B144" s="160" t="str">
        <f>+IF('UNITA E CONSUMI SOTTOUTENZE'!E169&gt;0,'UNITA E CONSUMI SOTTOUTENZE'!B169,"")</f>
        <v/>
      </c>
      <c r="D144" s="83"/>
      <c r="E144" s="83"/>
      <c r="F144" s="83"/>
      <c r="G144" s="84"/>
      <c r="H144" s="50"/>
      <c r="I144" s="130"/>
      <c r="J144" s="83"/>
      <c r="K144" s="83"/>
      <c r="L144" s="83"/>
      <c r="M144" s="50"/>
      <c r="N144" s="83"/>
      <c r="O144" s="83"/>
      <c r="P144" s="83"/>
      <c r="Q144" s="84"/>
      <c r="R144" s="50"/>
      <c r="S144" s="83"/>
      <c r="T144" s="83"/>
      <c r="U144" s="83"/>
      <c r="V144" s="84"/>
      <c r="W144" s="52"/>
      <c r="X144" s="83"/>
      <c r="Y144" s="83"/>
      <c r="Z144" s="83"/>
      <c r="AA144" s="105"/>
      <c r="AB144" s="52"/>
      <c r="AC144" s="83"/>
      <c r="AE144" s="106"/>
    </row>
    <row r="145" spans="2:31" hidden="1" outlineLevel="1" x14ac:dyDescent="0.25">
      <c r="B145" s="160" t="str">
        <f>+IF('UNITA E CONSUMI SOTTOUTENZE'!E170&gt;0,'UNITA E CONSUMI SOTTOUTENZE'!B170,"")</f>
        <v/>
      </c>
      <c r="D145" s="83"/>
      <c r="E145" s="83"/>
      <c r="F145" s="83"/>
      <c r="G145" s="84"/>
      <c r="H145" s="50"/>
      <c r="I145" s="130"/>
      <c r="J145" s="83"/>
      <c r="K145" s="83"/>
      <c r="L145" s="83"/>
      <c r="M145" s="50"/>
      <c r="N145" s="83"/>
      <c r="O145" s="83"/>
      <c r="P145" s="83"/>
      <c r="Q145" s="84"/>
      <c r="R145" s="50"/>
      <c r="S145" s="83"/>
      <c r="T145" s="83"/>
      <c r="U145" s="83"/>
      <c r="V145" s="84"/>
      <c r="W145" s="52"/>
      <c r="X145" s="83"/>
      <c r="Y145" s="83"/>
      <c r="Z145" s="83"/>
      <c r="AA145" s="105"/>
      <c r="AB145" s="52"/>
      <c r="AC145" s="83"/>
      <c r="AE145" s="106"/>
    </row>
    <row r="146" spans="2:31" hidden="1" outlineLevel="1" x14ac:dyDescent="0.25">
      <c r="B146" s="160" t="str">
        <f>+IF('UNITA E CONSUMI SOTTOUTENZE'!E171&gt;0,'UNITA E CONSUMI SOTTOUTENZE'!B171,"")</f>
        <v/>
      </c>
      <c r="D146" s="83"/>
      <c r="E146" s="83"/>
      <c r="F146" s="83"/>
      <c r="G146" s="84"/>
      <c r="H146" s="50"/>
      <c r="I146" s="130"/>
      <c r="J146" s="83"/>
      <c r="K146" s="83"/>
      <c r="L146" s="83"/>
      <c r="M146" s="50"/>
      <c r="N146" s="83"/>
      <c r="O146" s="83"/>
      <c r="P146" s="83"/>
      <c r="Q146" s="84"/>
      <c r="R146" s="50"/>
      <c r="S146" s="83"/>
      <c r="T146" s="83"/>
      <c r="U146" s="83"/>
      <c r="V146" s="84"/>
      <c r="W146" s="52"/>
      <c r="X146" s="83"/>
      <c r="Y146" s="83"/>
      <c r="Z146" s="83"/>
      <c r="AA146" s="105"/>
      <c r="AB146" s="52"/>
      <c r="AC146" s="83"/>
      <c r="AE146" s="106"/>
    </row>
    <row r="147" spans="2:31" hidden="1" outlineLevel="1" x14ac:dyDescent="0.25">
      <c r="B147" s="160" t="str">
        <f>+IF('UNITA E CONSUMI SOTTOUTENZE'!E172&gt;0,'UNITA E CONSUMI SOTTOUTENZE'!B172,"")</f>
        <v/>
      </c>
      <c r="D147" s="83"/>
      <c r="E147" s="83"/>
      <c r="F147" s="83"/>
      <c r="G147" s="84"/>
      <c r="H147" s="50"/>
      <c r="I147" s="130"/>
      <c r="J147" s="83"/>
      <c r="K147" s="83"/>
      <c r="L147" s="83"/>
      <c r="M147" s="50"/>
      <c r="N147" s="83"/>
      <c r="O147" s="83"/>
      <c r="P147" s="83"/>
      <c r="Q147" s="84"/>
      <c r="R147" s="50"/>
      <c r="S147" s="83"/>
      <c r="T147" s="83"/>
      <c r="U147" s="83"/>
      <c r="V147" s="84"/>
      <c r="W147" s="52"/>
      <c r="X147" s="83"/>
      <c r="Y147" s="83"/>
      <c r="Z147" s="83"/>
      <c r="AA147" s="105"/>
      <c r="AB147" s="52"/>
      <c r="AC147" s="83"/>
      <c r="AE147" s="106"/>
    </row>
    <row r="148" spans="2:31" hidden="1" outlineLevel="1" x14ac:dyDescent="0.25">
      <c r="B148" s="160" t="str">
        <f>+IF('UNITA E CONSUMI SOTTOUTENZE'!E173&gt;0,'UNITA E CONSUMI SOTTOUTENZE'!B173,"")</f>
        <v/>
      </c>
      <c r="D148" s="83"/>
      <c r="E148" s="83"/>
      <c r="F148" s="83"/>
      <c r="G148" s="84"/>
      <c r="H148" s="50"/>
      <c r="I148" s="130"/>
      <c r="J148" s="83"/>
      <c r="K148" s="83"/>
      <c r="L148" s="83"/>
      <c r="M148" s="50"/>
      <c r="N148" s="83"/>
      <c r="O148" s="83"/>
      <c r="P148" s="83"/>
      <c r="Q148" s="84"/>
      <c r="R148" s="50"/>
      <c r="S148" s="83"/>
      <c r="T148" s="83"/>
      <c r="U148" s="83"/>
      <c r="V148" s="84"/>
      <c r="W148" s="52"/>
      <c r="X148" s="83"/>
      <c r="Y148" s="83"/>
      <c r="Z148" s="83"/>
      <c r="AA148" s="105"/>
      <c r="AB148" s="52"/>
      <c r="AC148" s="83"/>
      <c r="AE148" s="106"/>
    </row>
    <row r="149" spans="2:31" hidden="1" outlineLevel="1" x14ac:dyDescent="0.25">
      <c r="B149" s="160" t="str">
        <f>+IF('UNITA E CONSUMI SOTTOUTENZE'!E174&gt;0,'UNITA E CONSUMI SOTTOUTENZE'!B174,"")</f>
        <v/>
      </c>
      <c r="D149" s="83"/>
      <c r="E149" s="83"/>
      <c r="F149" s="83"/>
      <c r="G149" s="84"/>
      <c r="H149" s="50"/>
      <c r="I149" s="130"/>
      <c r="J149" s="83"/>
      <c r="K149" s="83"/>
      <c r="L149" s="83"/>
      <c r="M149" s="50"/>
      <c r="N149" s="83"/>
      <c r="O149" s="83"/>
      <c r="P149" s="83"/>
      <c r="Q149" s="84"/>
      <c r="R149" s="50"/>
      <c r="S149" s="83"/>
      <c r="T149" s="83"/>
      <c r="U149" s="83"/>
      <c r="V149" s="84"/>
      <c r="W149" s="52"/>
      <c r="X149" s="83"/>
      <c r="Y149" s="83"/>
      <c r="Z149" s="83"/>
      <c r="AA149" s="105"/>
      <c r="AB149" s="52"/>
      <c r="AC149" s="83"/>
      <c r="AE149" s="106"/>
    </row>
    <row r="150" spans="2:31" hidden="1" outlineLevel="1" x14ac:dyDescent="0.25">
      <c r="B150" s="160" t="str">
        <f>+IF('UNITA E CONSUMI SOTTOUTENZE'!E175&gt;0,'UNITA E CONSUMI SOTTOUTENZE'!B175,"")</f>
        <v/>
      </c>
      <c r="D150" s="83"/>
      <c r="E150" s="83"/>
      <c r="F150" s="83"/>
      <c r="G150" s="84"/>
      <c r="H150" s="50"/>
      <c r="I150" s="130"/>
      <c r="J150" s="83"/>
      <c r="K150" s="83"/>
      <c r="L150" s="83"/>
      <c r="M150" s="50"/>
      <c r="N150" s="83"/>
      <c r="O150" s="83"/>
      <c r="P150" s="83"/>
      <c r="Q150" s="84"/>
      <c r="R150" s="50"/>
      <c r="S150" s="83"/>
      <c r="T150" s="83"/>
      <c r="U150" s="83"/>
      <c r="V150" s="84"/>
      <c r="W150" s="52"/>
      <c r="X150" s="83"/>
      <c r="Y150" s="83"/>
      <c r="Z150" s="83"/>
      <c r="AA150" s="105"/>
      <c r="AB150" s="52"/>
      <c r="AC150" s="83"/>
      <c r="AE150" s="106"/>
    </row>
    <row r="151" spans="2:31" hidden="1" outlineLevel="1" x14ac:dyDescent="0.25">
      <c r="B151" s="160" t="str">
        <f>+IF('UNITA E CONSUMI SOTTOUTENZE'!E176&gt;0,'UNITA E CONSUMI SOTTOUTENZE'!B176,"")</f>
        <v/>
      </c>
      <c r="D151" s="83"/>
      <c r="E151" s="83"/>
      <c r="F151" s="83"/>
      <c r="G151" s="84"/>
      <c r="H151" s="50"/>
      <c r="I151" s="130"/>
      <c r="J151" s="83"/>
      <c r="K151" s="83"/>
      <c r="L151" s="83"/>
      <c r="M151" s="50"/>
      <c r="N151" s="83"/>
      <c r="O151" s="83"/>
      <c r="P151" s="83"/>
      <c r="Q151" s="84"/>
      <c r="R151" s="50"/>
      <c r="S151" s="83"/>
      <c r="T151" s="83"/>
      <c r="U151" s="83"/>
      <c r="V151" s="84"/>
      <c r="W151" s="52"/>
      <c r="X151" s="83"/>
      <c r="Y151" s="83"/>
      <c r="Z151" s="83"/>
      <c r="AA151" s="105"/>
      <c r="AB151" s="52"/>
      <c r="AC151" s="83"/>
      <c r="AE151" s="106"/>
    </row>
    <row r="152" spans="2:31" hidden="1" outlineLevel="1" x14ac:dyDescent="0.25">
      <c r="B152" s="160" t="str">
        <f>+IF('UNITA E CONSUMI SOTTOUTENZE'!E177&gt;0,'UNITA E CONSUMI SOTTOUTENZE'!B177,"")</f>
        <v/>
      </c>
      <c r="D152" s="83"/>
      <c r="E152" s="83"/>
      <c r="F152" s="83"/>
      <c r="G152" s="84"/>
      <c r="H152" s="50"/>
      <c r="I152" s="130"/>
      <c r="J152" s="83"/>
      <c r="K152" s="83"/>
      <c r="L152" s="83"/>
      <c r="M152" s="50"/>
      <c r="N152" s="83"/>
      <c r="O152" s="83"/>
      <c r="P152" s="83"/>
      <c r="Q152" s="84"/>
      <c r="R152" s="50"/>
      <c r="S152" s="83"/>
      <c r="T152" s="83"/>
      <c r="U152" s="83"/>
      <c r="V152" s="84"/>
      <c r="W152" s="52"/>
      <c r="X152" s="83"/>
      <c r="Y152" s="83"/>
      <c r="Z152" s="83"/>
      <c r="AA152" s="105"/>
      <c r="AB152" s="52"/>
      <c r="AC152" s="83"/>
      <c r="AE152" s="106"/>
    </row>
    <row r="153" spans="2:31" hidden="1" outlineLevel="1" x14ac:dyDescent="0.25">
      <c r="B153" s="160" t="str">
        <f>+IF('UNITA E CONSUMI SOTTOUTENZE'!E178&gt;0,'UNITA E CONSUMI SOTTOUTENZE'!B178,"")</f>
        <v/>
      </c>
      <c r="D153" s="83"/>
      <c r="E153" s="83"/>
      <c r="F153" s="83"/>
      <c r="G153" s="84"/>
      <c r="H153" s="50"/>
      <c r="I153" s="130"/>
      <c r="J153" s="83"/>
      <c r="K153" s="83"/>
      <c r="L153" s="83"/>
      <c r="M153" s="50"/>
      <c r="N153" s="83"/>
      <c r="O153" s="83"/>
      <c r="P153" s="83"/>
      <c r="Q153" s="84"/>
      <c r="R153" s="50"/>
      <c r="S153" s="83"/>
      <c r="T153" s="83"/>
      <c r="U153" s="83"/>
      <c r="V153" s="84"/>
      <c r="W153" s="52"/>
      <c r="X153" s="83"/>
      <c r="Y153" s="83"/>
      <c r="Z153" s="83"/>
      <c r="AA153" s="105"/>
      <c r="AB153" s="52"/>
      <c r="AC153" s="83"/>
      <c r="AE153" s="106"/>
    </row>
    <row r="154" spans="2:31" hidden="1" outlineLevel="1" x14ac:dyDescent="0.25">
      <c r="B154" s="160" t="str">
        <f>+IF('UNITA E CONSUMI SOTTOUTENZE'!E179&gt;0,'UNITA E CONSUMI SOTTOUTENZE'!B179,"")</f>
        <v/>
      </c>
      <c r="D154" s="83"/>
      <c r="E154" s="83"/>
      <c r="F154" s="83"/>
      <c r="G154" s="84"/>
      <c r="H154" s="50"/>
      <c r="I154" s="130"/>
      <c r="J154" s="83"/>
      <c r="K154" s="83"/>
      <c r="L154" s="83"/>
      <c r="M154" s="50"/>
      <c r="N154" s="83"/>
      <c r="O154" s="83"/>
      <c r="P154" s="83"/>
      <c r="Q154" s="84"/>
      <c r="R154" s="50"/>
      <c r="S154" s="83"/>
      <c r="T154" s="83"/>
      <c r="U154" s="83"/>
      <c r="V154" s="84"/>
      <c r="W154" s="52"/>
      <c r="X154" s="83"/>
      <c r="Y154" s="83"/>
      <c r="Z154" s="83"/>
      <c r="AA154" s="105"/>
      <c r="AB154" s="52"/>
      <c r="AC154" s="83"/>
      <c r="AE154" s="106"/>
    </row>
    <row r="155" spans="2:31" hidden="1" outlineLevel="1" x14ac:dyDescent="0.25">
      <c r="B155" s="160" t="str">
        <f>+IF('UNITA E CONSUMI SOTTOUTENZE'!E180&gt;0,'UNITA E CONSUMI SOTTOUTENZE'!B180,"")</f>
        <v/>
      </c>
      <c r="D155" s="83"/>
      <c r="E155" s="83"/>
      <c r="F155" s="83"/>
      <c r="G155" s="84"/>
      <c r="H155" s="50"/>
      <c r="I155" s="130"/>
      <c r="J155" s="83"/>
      <c r="K155" s="83"/>
      <c r="L155" s="83"/>
      <c r="M155" s="50"/>
      <c r="N155" s="83"/>
      <c r="O155" s="83"/>
      <c r="P155" s="83"/>
      <c r="Q155" s="84"/>
      <c r="R155" s="50"/>
      <c r="S155" s="83"/>
      <c r="T155" s="83"/>
      <c r="U155" s="83"/>
      <c r="V155" s="84"/>
      <c r="W155" s="52"/>
      <c r="X155" s="83"/>
      <c r="Y155" s="83"/>
      <c r="Z155" s="83"/>
      <c r="AA155" s="105"/>
      <c r="AB155" s="52"/>
      <c r="AC155" s="83"/>
      <c r="AE155" s="106"/>
    </row>
    <row r="156" spans="2:31" hidden="1" outlineLevel="1" x14ac:dyDescent="0.25">
      <c r="B156" s="160" t="str">
        <f>+IF('UNITA E CONSUMI SOTTOUTENZE'!E181&gt;0,'UNITA E CONSUMI SOTTOUTENZE'!B181,"")</f>
        <v/>
      </c>
      <c r="D156" s="83"/>
      <c r="E156" s="83"/>
      <c r="F156" s="83"/>
      <c r="G156" s="84"/>
      <c r="H156" s="50"/>
      <c r="I156" s="130"/>
      <c r="J156" s="83"/>
      <c r="K156" s="83"/>
      <c r="L156" s="83"/>
      <c r="M156" s="50"/>
      <c r="N156" s="83"/>
      <c r="O156" s="83"/>
      <c r="P156" s="83"/>
      <c r="Q156" s="84"/>
      <c r="R156" s="50"/>
      <c r="S156" s="83"/>
      <c r="T156" s="83"/>
      <c r="U156" s="83"/>
      <c r="V156" s="84"/>
      <c r="W156" s="52"/>
      <c r="X156" s="83"/>
      <c r="Y156" s="83"/>
      <c r="Z156" s="83"/>
      <c r="AA156" s="105"/>
      <c r="AB156" s="52"/>
      <c r="AC156" s="83"/>
      <c r="AE156" s="106"/>
    </row>
    <row r="157" spans="2:31" hidden="1" outlineLevel="1" x14ac:dyDescent="0.25">
      <c r="B157" s="160" t="str">
        <f>+IF('UNITA E CONSUMI SOTTOUTENZE'!E182&gt;0,'UNITA E CONSUMI SOTTOUTENZE'!B182,"")</f>
        <v/>
      </c>
      <c r="D157" s="83"/>
      <c r="E157" s="83"/>
      <c r="F157" s="83"/>
      <c r="G157" s="84"/>
      <c r="H157" s="50"/>
      <c r="I157" s="130"/>
      <c r="J157" s="83"/>
      <c r="K157" s="83"/>
      <c r="L157" s="83"/>
      <c r="M157" s="50"/>
      <c r="N157" s="83"/>
      <c r="O157" s="83"/>
      <c r="P157" s="83"/>
      <c r="Q157" s="84"/>
      <c r="R157" s="50"/>
      <c r="S157" s="83"/>
      <c r="T157" s="83"/>
      <c r="U157" s="83"/>
      <c r="V157" s="84"/>
      <c r="W157" s="52"/>
      <c r="X157" s="83"/>
      <c r="Y157" s="83"/>
      <c r="Z157" s="83"/>
      <c r="AA157" s="105"/>
      <c r="AB157" s="52"/>
      <c r="AC157" s="83"/>
      <c r="AE157" s="106"/>
    </row>
    <row r="158" spans="2:31" hidden="1" outlineLevel="1" x14ac:dyDescent="0.25">
      <c r="B158" s="160" t="str">
        <f>+IF('UNITA E CONSUMI SOTTOUTENZE'!E183&gt;0,'UNITA E CONSUMI SOTTOUTENZE'!B183,"")</f>
        <v/>
      </c>
      <c r="D158" s="83"/>
      <c r="E158" s="83"/>
      <c r="F158" s="83"/>
      <c r="G158" s="84"/>
      <c r="H158" s="50"/>
      <c r="I158" s="130"/>
      <c r="J158" s="83"/>
      <c r="K158" s="83"/>
      <c r="L158" s="83"/>
      <c r="M158" s="50"/>
      <c r="N158" s="83"/>
      <c r="O158" s="83"/>
      <c r="P158" s="83"/>
      <c r="Q158" s="84"/>
      <c r="R158" s="50"/>
      <c r="S158" s="83"/>
      <c r="T158" s="83"/>
      <c r="U158" s="83"/>
      <c r="V158" s="84"/>
      <c r="W158" s="52"/>
      <c r="X158" s="83"/>
      <c r="Y158" s="83"/>
      <c r="Z158" s="83"/>
      <c r="AA158" s="105"/>
      <c r="AB158" s="52"/>
      <c r="AC158" s="83"/>
      <c r="AE158" s="106"/>
    </row>
    <row r="159" spans="2:31" hidden="1" outlineLevel="1" x14ac:dyDescent="0.25">
      <c r="B159" s="160" t="str">
        <f>+IF('UNITA E CONSUMI SOTTOUTENZE'!E184&gt;0,'UNITA E CONSUMI SOTTOUTENZE'!B184,"")</f>
        <v/>
      </c>
      <c r="D159" s="83"/>
      <c r="E159" s="83"/>
      <c r="F159" s="83"/>
      <c r="G159" s="84"/>
      <c r="H159" s="50"/>
      <c r="I159" s="130"/>
      <c r="J159" s="83"/>
      <c r="K159" s="83"/>
      <c r="L159" s="83"/>
      <c r="M159" s="50"/>
      <c r="N159" s="83"/>
      <c r="O159" s="83"/>
      <c r="P159" s="83"/>
      <c r="Q159" s="84"/>
      <c r="R159" s="50"/>
      <c r="S159" s="83"/>
      <c r="T159" s="83"/>
      <c r="U159" s="83"/>
      <c r="V159" s="84"/>
      <c r="W159" s="52"/>
      <c r="X159" s="83"/>
      <c r="Y159" s="83"/>
      <c r="Z159" s="83"/>
      <c r="AA159" s="105"/>
      <c r="AB159" s="52"/>
      <c r="AC159" s="83"/>
      <c r="AE159" s="106"/>
    </row>
    <row r="160" spans="2:31" hidden="1" outlineLevel="1" x14ac:dyDescent="0.25">
      <c r="B160" s="160" t="str">
        <f>+IF('UNITA E CONSUMI SOTTOUTENZE'!E185&gt;0,'UNITA E CONSUMI SOTTOUTENZE'!B185,"")</f>
        <v/>
      </c>
      <c r="D160" s="83"/>
      <c r="E160" s="83"/>
      <c r="F160" s="83"/>
      <c r="G160" s="84"/>
      <c r="H160" s="50"/>
      <c r="I160" s="130"/>
      <c r="J160" s="83"/>
      <c r="K160" s="83"/>
      <c r="L160" s="83"/>
      <c r="M160" s="50"/>
      <c r="N160" s="83"/>
      <c r="O160" s="83"/>
      <c r="P160" s="83"/>
      <c r="Q160" s="84"/>
      <c r="R160" s="50"/>
      <c r="S160" s="83"/>
      <c r="T160" s="83"/>
      <c r="U160" s="83"/>
      <c r="V160" s="84"/>
      <c r="W160" s="52"/>
      <c r="X160" s="83"/>
      <c r="Y160" s="83"/>
      <c r="Z160" s="83"/>
      <c r="AA160" s="105"/>
      <c r="AB160" s="52"/>
      <c r="AC160" s="83"/>
      <c r="AE160" s="106"/>
    </row>
    <row r="161" spans="2:31" hidden="1" outlineLevel="1" x14ac:dyDescent="0.25">
      <c r="B161" s="160" t="str">
        <f>+IF('UNITA E CONSUMI SOTTOUTENZE'!E186&gt;0,'UNITA E CONSUMI SOTTOUTENZE'!B186,"")</f>
        <v/>
      </c>
      <c r="D161" s="83"/>
      <c r="E161" s="83"/>
      <c r="F161" s="83"/>
      <c r="G161" s="84"/>
      <c r="H161" s="50"/>
      <c r="I161" s="130"/>
      <c r="J161" s="83"/>
      <c r="K161" s="83"/>
      <c r="L161" s="83"/>
      <c r="M161" s="50"/>
      <c r="N161" s="83"/>
      <c r="O161" s="83"/>
      <c r="P161" s="83"/>
      <c r="Q161" s="84"/>
      <c r="R161" s="50"/>
      <c r="S161" s="83"/>
      <c r="T161" s="83"/>
      <c r="U161" s="83"/>
      <c r="V161" s="84"/>
      <c r="W161" s="52"/>
      <c r="X161" s="83"/>
      <c r="Y161" s="83"/>
      <c r="Z161" s="83"/>
      <c r="AA161" s="105"/>
      <c r="AB161" s="52"/>
      <c r="AC161" s="83"/>
      <c r="AE161" s="106"/>
    </row>
    <row r="162" spans="2:31" hidden="1" outlineLevel="1" x14ac:dyDescent="0.25">
      <c r="B162" s="160" t="str">
        <f>+IF('UNITA E CONSUMI SOTTOUTENZE'!E187&gt;0,'UNITA E CONSUMI SOTTOUTENZE'!B187,"")</f>
        <v/>
      </c>
      <c r="D162" s="83"/>
      <c r="E162" s="83"/>
      <c r="F162" s="83"/>
      <c r="G162" s="84"/>
      <c r="H162" s="50"/>
      <c r="I162" s="130"/>
      <c r="J162" s="83"/>
      <c r="K162" s="83"/>
      <c r="L162" s="83"/>
      <c r="M162" s="50"/>
      <c r="N162" s="83"/>
      <c r="O162" s="83"/>
      <c r="P162" s="83"/>
      <c r="Q162" s="84"/>
      <c r="R162" s="50"/>
      <c r="S162" s="83"/>
      <c r="T162" s="83"/>
      <c r="U162" s="83"/>
      <c r="V162" s="84"/>
      <c r="W162" s="52"/>
      <c r="X162" s="83"/>
      <c r="Y162" s="83"/>
      <c r="Z162" s="83"/>
      <c r="AA162" s="105"/>
      <c r="AB162" s="52"/>
      <c r="AC162" s="83"/>
      <c r="AE162" s="106"/>
    </row>
    <row r="163" spans="2:31" hidden="1" outlineLevel="1" x14ac:dyDescent="0.25">
      <c r="B163" s="160" t="str">
        <f>+IF('UNITA E CONSUMI SOTTOUTENZE'!E188&gt;0,'UNITA E CONSUMI SOTTOUTENZE'!B188,"")</f>
        <v/>
      </c>
      <c r="D163" s="83"/>
      <c r="E163" s="83"/>
      <c r="F163" s="83"/>
      <c r="G163" s="84"/>
      <c r="H163" s="50"/>
      <c r="I163" s="130"/>
      <c r="J163" s="83"/>
      <c r="K163" s="83"/>
      <c r="L163" s="83"/>
      <c r="M163" s="50"/>
      <c r="N163" s="83"/>
      <c r="O163" s="83"/>
      <c r="P163" s="83"/>
      <c r="Q163" s="84"/>
      <c r="R163" s="50"/>
      <c r="S163" s="83"/>
      <c r="T163" s="83"/>
      <c r="U163" s="83"/>
      <c r="V163" s="84"/>
      <c r="W163" s="52"/>
      <c r="X163" s="83"/>
      <c r="Y163" s="83"/>
      <c r="Z163" s="83"/>
      <c r="AA163" s="105"/>
      <c r="AB163" s="52"/>
      <c r="AC163" s="83"/>
      <c r="AE163" s="106"/>
    </row>
    <row r="164" spans="2:31" hidden="1" outlineLevel="1" x14ac:dyDescent="0.25">
      <c r="B164" s="160" t="str">
        <f>+IF('UNITA E CONSUMI SOTTOUTENZE'!E189&gt;0,'UNITA E CONSUMI SOTTOUTENZE'!B189,"")</f>
        <v/>
      </c>
      <c r="D164" s="83"/>
      <c r="E164" s="83"/>
      <c r="F164" s="83"/>
      <c r="G164" s="84"/>
      <c r="H164" s="50"/>
      <c r="I164" s="130"/>
      <c r="J164" s="83"/>
      <c r="K164" s="83"/>
      <c r="L164" s="83"/>
      <c r="M164" s="50"/>
      <c r="N164" s="83"/>
      <c r="O164" s="83"/>
      <c r="P164" s="83"/>
      <c r="Q164" s="84"/>
      <c r="R164" s="50"/>
      <c r="S164" s="83"/>
      <c r="T164" s="83"/>
      <c r="U164" s="83"/>
      <c r="V164" s="84"/>
      <c r="W164" s="52"/>
      <c r="X164" s="83"/>
      <c r="Y164" s="83"/>
      <c r="Z164" s="83"/>
      <c r="AA164" s="105"/>
      <c r="AB164" s="52"/>
      <c r="AC164" s="83"/>
      <c r="AE164" s="106"/>
    </row>
    <row r="165" spans="2:31" hidden="1" outlineLevel="1" x14ac:dyDescent="0.25">
      <c r="B165" s="160" t="str">
        <f>+IF('UNITA E CONSUMI SOTTOUTENZE'!E190&gt;0,'UNITA E CONSUMI SOTTOUTENZE'!B190,"")</f>
        <v/>
      </c>
      <c r="D165" s="83"/>
      <c r="E165" s="83"/>
      <c r="F165" s="83"/>
      <c r="G165" s="84"/>
      <c r="H165" s="50"/>
      <c r="I165" s="130"/>
      <c r="J165" s="83"/>
      <c r="K165" s="83"/>
      <c r="L165" s="83"/>
      <c r="M165" s="50"/>
      <c r="N165" s="83"/>
      <c r="O165" s="83"/>
      <c r="P165" s="83"/>
      <c r="Q165" s="84"/>
      <c r="R165" s="50"/>
      <c r="S165" s="83"/>
      <c r="T165" s="83"/>
      <c r="U165" s="83"/>
      <c r="V165" s="84"/>
      <c r="W165" s="52"/>
      <c r="X165" s="83"/>
      <c r="Y165" s="83"/>
      <c r="Z165" s="83"/>
      <c r="AA165" s="105"/>
      <c r="AB165" s="52"/>
      <c r="AC165" s="83"/>
      <c r="AE165" s="106"/>
    </row>
    <row r="166" spans="2:31" hidden="1" outlineLevel="1" x14ac:dyDescent="0.25">
      <c r="B166" s="160" t="str">
        <f>+IF('UNITA E CONSUMI SOTTOUTENZE'!E191&gt;0,'UNITA E CONSUMI SOTTOUTENZE'!B191,"")</f>
        <v/>
      </c>
      <c r="D166" s="83"/>
      <c r="E166" s="83"/>
      <c r="F166" s="83"/>
      <c r="G166" s="84"/>
      <c r="H166" s="50"/>
      <c r="I166" s="130"/>
      <c r="J166" s="83"/>
      <c r="K166" s="83"/>
      <c r="L166" s="83"/>
      <c r="M166" s="50"/>
      <c r="N166" s="83"/>
      <c r="O166" s="83"/>
      <c r="P166" s="83"/>
      <c r="Q166" s="84"/>
      <c r="R166" s="50"/>
      <c r="S166" s="83"/>
      <c r="T166" s="83"/>
      <c r="U166" s="83"/>
      <c r="V166" s="84"/>
      <c r="W166" s="52"/>
      <c r="X166" s="83"/>
      <c r="Y166" s="83"/>
      <c r="Z166" s="83"/>
      <c r="AA166" s="105"/>
      <c r="AB166" s="52"/>
      <c r="AC166" s="83"/>
      <c r="AE166" s="106"/>
    </row>
    <row r="167" spans="2:31" hidden="1" outlineLevel="1" x14ac:dyDescent="0.25">
      <c r="B167" s="160" t="str">
        <f>+IF('UNITA E CONSUMI SOTTOUTENZE'!E192&gt;0,'UNITA E CONSUMI SOTTOUTENZE'!B192,"")</f>
        <v/>
      </c>
      <c r="D167" s="83"/>
      <c r="E167" s="83"/>
      <c r="F167" s="83"/>
      <c r="G167" s="84"/>
      <c r="H167" s="50"/>
      <c r="I167" s="130"/>
      <c r="J167" s="83"/>
      <c r="K167" s="83"/>
      <c r="L167" s="83"/>
      <c r="M167" s="50"/>
      <c r="N167" s="83"/>
      <c r="O167" s="83"/>
      <c r="P167" s="83"/>
      <c r="Q167" s="84"/>
      <c r="R167" s="50"/>
      <c r="S167" s="83"/>
      <c r="T167" s="83"/>
      <c r="U167" s="83"/>
      <c r="V167" s="84"/>
      <c r="W167" s="52"/>
      <c r="X167" s="83"/>
      <c r="Y167" s="83"/>
      <c r="Z167" s="83"/>
      <c r="AA167" s="105"/>
      <c r="AB167" s="52"/>
      <c r="AC167" s="83"/>
      <c r="AE167" s="106"/>
    </row>
    <row r="168" spans="2:31" hidden="1" outlineLevel="1" x14ac:dyDescent="0.25">
      <c r="B168" s="160" t="str">
        <f>+IF('UNITA E CONSUMI SOTTOUTENZE'!E193&gt;0,'UNITA E CONSUMI SOTTOUTENZE'!B193,"")</f>
        <v/>
      </c>
      <c r="D168" s="83"/>
      <c r="E168" s="83"/>
      <c r="F168" s="83"/>
      <c r="G168" s="84"/>
      <c r="H168" s="50"/>
      <c r="I168" s="130"/>
      <c r="J168" s="83"/>
      <c r="K168" s="83"/>
      <c r="L168" s="83"/>
      <c r="M168" s="50"/>
      <c r="N168" s="83"/>
      <c r="O168" s="83"/>
      <c r="P168" s="83"/>
      <c r="Q168" s="84"/>
      <c r="R168" s="50"/>
      <c r="S168" s="83"/>
      <c r="T168" s="83"/>
      <c r="U168" s="83"/>
      <c r="V168" s="84"/>
      <c r="W168" s="52"/>
      <c r="X168" s="83"/>
      <c r="Y168" s="83"/>
      <c r="Z168" s="83"/>
      <c r="AA168" s="105"/>
      <c r="AB168" s="52"/>
      <c r="AC168" s="83"/>
      <c r="AE168" s="106"/>
    </row>
    <row r="169" spans="2:31" hidden="1" outlineLevel="1" x14ac:dyDescent="0.25">
      <c r="B169" s="160" t="str">
        <f>+IF('UNITA E CONSUMI SOTTOUTENZE'!E194&gt;0,'UNITA E CONSUMI SOTTOUTENZE'!B194,"")</f>
        <v/>
      </c>
      <c r="D169" s="83"/>
      <c r="E169" s="83"/>
      <c r="F169" s="83"/>
      <c r="G169" s="84"/>
      <c r="H169" s="50"/>
      <c r="I169" s="130"/>
      <c r="J169" s="83"/>
      <c r="K169" s="83"/>
      <c r="L169" s="83"/>
      <c r="M169" s="50"/>
      <c r="N169" s="83"/>
      <c r="O169" s="83"/>
      <c r="P169" s="83"/>
      <c r="Q169" s="84"/>
      <c r="R169" s="50"/>
      <c r="S169" s="83"/>
      <c r="T169" s="83"/>
      <c r="U169" s="83"/>
      <c r="V169" s="84"/>
      <c r="W169" s="52"/>
      <c r="X169" s="83"/>
      <c r="Y169" s="83"/>
      <c r="Z169" s="83"/>
      <c r="AA169" s="105"/>
      <c r="AB169" s="52"/>
      <c r="AC169" s="83"/>
      <c r="AE169" s="106"/>
    </row>
    <row r="170" spans="2:31" hidden="1" outlineLevel="1" x14ac:dyDescent="0.25">
      <c r="B170" s="160" t="str">
        <f>+IF('UNITA E CONSUMI SOTTOUTENZE'!E195&gt;0,'UNITA E CONSUMI SOTTOUTENZE'!B195,"")</f>
        <v/>
      </c>
      <c r="D170" s="83"/>
      <c r="E170" s="83"/>
      <c r="F170" s="83"/>
      <c r="G170" s="84"/>
      <c r="H170" s="50"/>
      <c r="I170" s="130"/>
      <c r="J170" s="83"/>
      <c r="K170" s="83"/>
      <c r="L170" s="83"/>
      <c r="M170" s="50"/>
      <c r="N170" s="83"/>
      <c r="O170" s="83"/>
      <c r="P170" s="83"/>
      <c r="Q170" s="84"/>
      <c r="R170" s="50"/>
      <c r="S170" s="83"/>
      <c r="T170" s="83"/>
      <c r="U170" s="83"/>
      <c r="V170" s="84"/>
      <c r="W170" s="52"/>
      <c r="X170" s="83"/>
      <c r="Y170" s="83"/>
      <c r="Z170" s="83"/>
      <c r="AA170" s="105"/>
      <c r="AB170" s="52"/>
      <c r="AC170" s="83"/>
      <c r="AE170" s="106"/>
    </row>
    <row r="171" spans="2:31" hidden="1" outlineLevel="1" x14ac:dyDescent="0.25">
      <c r="B171" s="160" t="str">
        <f>+IF('UNITA E CONSUMI SOTTOUTENZE'!E196&gt;0,'UNITA E CONSUMI SOTTOUTENZE'!B196,"")</f>
        <v/>
      </c>
      <c r="D171" s="83"/>
      <c r="E171" s="83"/>
      <c r="F171" s="83"/>
      <c r="G171" s="84"/>
      <c r="H171" s="50"/>
      <c r="I171" s="130"/>
      <c r="J171" s="83"/>
      <c r="K171" s="83"/>
      <c r="L171" s="83"/>
      <c r="M171" s="50"/>
      <c r="N171" s="83"/>
      <c r="O171" s="83"/>
      <c r="P171" s="83"/>
      <c r="Q171" s="84"/>
      <c r="R171" s="50"/>
      <c r="S171" s="83"/>
      <c r="T171" s="83"/>
      <c r="U171" s="83"/>
      <c r="V171" s="84"/>
      <c r="W171" s="52"/>
      <c r="X171" s="83"/>
      <c r="Y171" s="83"/>
      <c r="Z171" s="83"/>
      <c r="AA171" s="105"/>
      <c r="AB171" s="52"/>
      <c r="AC171" s="83"/>
      <c r="AE171" s="106"/>
    </row>
    <row r="172" spans="2:31" hidden="1" outlineLevel="1" x14ac:dyDescent="0.25">
      <c r="B172" s="160" t="str">
        <f>+IF('UNITA E CONSUMI SOTTOUTENZE'!E197&gt;0,'UNITA E CONSUMI SOTTOUTENZE'!B197,"")</f>
        <v/>
      </c>
      <c r="D172" s="83"/>
      <c r="E172" s="83"/>
      <c r="F172" s="83"/>
      <c r="G172" s="84"/>
      <c r="H172" s="50"/>
      <c r="I172" s="130"/>
      <c r="J172" s="83"/>
      <c r="K172" s="83"/>
      <c r="L172" s="83"/>
      <c r="M172" s="50"/>
      <c r="N172" s="83"/>
      <c r="O172" s="83"/>
      <c r="P172" s="83"/>
      <c r="Q172" s="84"/>
      <c r="R172" s="50"/>
      <c r="S172" s="83"/>
      <c r="T172" s="83"/>
      <c r="U172" s="83"/>
      <c r="V172" s="84"/>
      <c r="W172" s="52"/>
      <c r="X172" s="83"/>
      <c r="Y172" s="83"/>
      <c r="Z172" s="83"/>
      <c r="AA172" s="105"/>
      <c r="AB172" s="52"/>
      <c r="AC172" s="83"/>
      <c r="AE172" s="106"/>
    </row>
    <row r="173" spans="2:31" hidden="1" outlineLevel="1" x14ac:dyDescent="0.25">
      <c r="B173" s="160" t="str">
        <f>+IF('UNITA E CONSUMI SOTTOUTENZE'!E198&gt;0,'UNITA E CONSUMI SOTTOUTENZE'!B198,"")</f>
        <v/>
      </c>
      <c r="D173" s="83"/>
      <c r="E173" s="83"/>
      <c r="F173" s="83"/>
      <c r="G173" s="84"/>
      <c r="H173" s="50"/>
      <c r="I173" s="130"/>
      <c r="J173" s="83"/>
      <c r="K173" s="83"/>
      <c r="L173" s="83"/>
      <c r="M173" s="50"/>
      <c r="N173" s="83"/>
      <c r="O173" s="83"/>
      <c r="P173" s="83"/>
      <c r="Q173" s="84"/>
      <c r="R173" s="50"/>
      <c r="S173" s="83"/>
      <c r="T173" s="83"/>
      <c r="U173" s="83"/>
      <c r="V173" s="84"/>
      <c r="W173" s="52"/>
      <c r="X173" s="83"/>
      <c r="Y173" s="83"/>
      <c r="Z173" s="83"/>
      <c r="AA173" s="105"/>
      <c r="AB173" s="52"/>
      <c r="AC173" s="83"/>
      <c r="AE173" s="106"/>
    </row>
    <row r="174" spans="2:31" hidden="1" outlineLevel="1" x14ac:dyDescent="0.25">
      <c r="B174" s="160" t="str">
        <f>+IF('UNITA E CONSUMI SOTTOUTENZE'!E199&gt;0,'UNITA E CONSUMI SOTTOUTENZE'!B199,"")</f>
        <v/>
      </c>
      <c r="D174" s="83"/>
      <c r="E174" s="83"/>
      <c r="F174" s="83"/>
      <c r="G174" s="84"/>
      <c r="H174" s="50"/>
      <c r="I174" s="130"/>
      <c r="J174" s="83"/>
      <c r="K174" s="83"/>
      <c r="L174" s="83"/>
      <c r="M174" s="50"/>
      <c r="N174" s="83"/>
      <c r="O174" s="83"/>
      <c r="P174" s="83"/>
      <c r="Q174" s="84"/>
      <c r="R174" s="50"/>
      <c r="S174" s="83"/>
      <c r="T174" s="83"/>
      <c r="U174" s="83"/>
      <c r="V174" s="84"/>
      <c r="W174" s="52"/>
      <c r="X174" s="83"/>
      <c r="Y174" s="83"/>
      <c r="Z174" s="83"/>
      <c r="AA174" s="105"/>
      <c r="AB174" s="52"/>
      <c r="AC174" s="83"/>
      <c r="AE174" s="106"/>
    </row>
    <row r="175" spans="2:31" hidden="1" outlineLevel="1" x14ac:dyDescent="0.25">
      <c r="B175" s="160" t="str">
        <f>+IF('UNITA E CONSUMI SOTTOUTENZE'!E200&gt;0,'UNITA E CONSUMI SOTTOUTENZE'!B200,"")</f>
        <v/>
      </c>
      <c r="D175" s="83"/>
      <c r="E175" s="83"/>
      <c r="F175" s="83"/>
      <c r="G175" s="84"/>
      <c r="H175" s="50"/>
      <c r="I175" s="130"/>
      <c r="J175" s="83"/>
      <c r="K175" s="83"/>
      <c r="L175" s="83"/>
      <c r="M175" s="50"/>
      <c r="N175" s="83"/>
      <c r="O175" s="83"/>
      <c r="P175" s="83"/>
      <c r="Q175" s="84"/>
      <c r="R175" s="50"/>
      <c r="S175" s="83"/>
      <c r="T175" s="83"/>
      <c r="U175" s="83"/>
      <c r="V175" s="84"/>
      <c r="W175" s="52"/>
      <c r="X175" s="83"/>
      <c r="Y175" s="83"/>
      <c r="Z175" s="83"/>
      <c r="AA175" s="105"/>
      <c r="AB175" s="52"/>
      <c r="AC175" s="83"/>
      <c r="AE175" s="106"/>
    </row>
    <row r="176" spans="2:31" hidden="1" outlineLevel="1" x14ac:dyDescent="0.25">
      <c r="B176" s="160" t="str">
        <f>+IF('UNITA E CONSUMI SOTTOUTENZE'!E201&gt;0,'UNITA E CONSUMI SOTTOUTENZE'!B201,"")</f>
        <v/>
      </c>
      <c r="D176" s="83"/>
      <c r="E176" s="83"/>
      <c r="F176" s="83"/>
      <c r="G176" s="84"/>
      <c r="H176" s="50"/>
      <c r="I176" s="130"/>
      <c r="J176" s="83"/>
      <c r="K176" s="83"/>
      <c r="L176" s="83"/>
      <c r="M176" s="50"/>
      <c r="N176" s="83"/>
      <c r="O176" s="83"/>
      <c r="P176" s="83"/>
      <c r="Q176" s="84"/>
      <c r="R176" s="50"/>
      <c r="S176" s="83"/>
      <c r="T176" s="83"/>
      <c r="U176" s="83"/>
      <c r="V176" s="84"/>
      <c r="W176" s="52"/>
      <c r="X176" s="83"/>
      <c r="Y176" s="83"/>
      <c r="Z176" s="83"/>
      <c r="AA176" s="105"/>
      <c r="AB176" s="52"/>
      <c r="AC176" s="83"/>
      <c r="AE176" s="106"/>
    </row>
    <row r="177" spans="2:31" hidden="1" outlineLevel="1" x14ac:dyDescent="0.25">
      <c r="B177" s="160" t="str">
        <f>+IF('UNITA E CONSUMI SOTTOUTENZE'!E202&gt;0,'UNITA E CONSUMI SOTTOUTENZE'!B202,"")</f>
        <v/>
      </c>
      <c r="D177" s="83"/>
      <c r="E177" s="83"/>
      <c r="F177" s="83"/>
      <c r="G177" s="84"/>
      <c r="H177" s="50"/>
      <c r="I177" s="130"/>
      <c r="J177" s="83"/>
      <c r="K177" s="83"/>
      <c r="L177" s="83"/>
      <c r="M177" s="50"/>
      <c r="N177" s="83"/>
      <c r="O177" s="83"/>
      <c r="P177" s="83"/>
      <c r="Q177" s="84"/>
      <c r="R177" s="50"/>
      <c r="S177" s="83"/>
      <c r="T177" s="83"/>
      <c r="U177" s="83"/>
      <c r="V177" s="84"/>
      <c r="W177" s="52"/>
      <c r="X177" s="83"/>
      <c r="Y177" s="83"/>
      <c r="Z177" s="83"/>
      <c r="AA177" s="105"/>
      <c r="AB177" s="52"/>
      <c r="AC177" s="83"/>
      <c r="AE177" s="106"/>
    </row>
    <row r="178" spans="2:31" hidden="1" outlineLevel="1" x14ac:dyDescent="0.25">
      <c r="B178" s="160" t="str">
        <f>+IF('UNITA E CONSUMI SOTTOUTENZE'!E203&gt;0,'UNITA E CONSUMI SOTTOUTENZE'!B203,"")</f>
        <v/>
      </c>
      <c r="D178" s="83"/>
      <c r="E178" s="83"/>
      <c r="F178" s="83"/>
      <c r="G178" s="84"/>
      <c r="H178" s="50"/>
      <c r="I178" s="130"/>
      <c r="J178" s="83"/>
      <c r="K178" s="83"/>
      <c r="L178" s="83"/>
      <c r="M178" s="50"/>
      <c r="N178" s="83"/>
      <c r="O178" s="83"/>
      <c r="P178" s="83"/>
      <c r="Q178" s="84"/>
      <c r="R178" s="50"/>
      <c r="S178" s="83"/>
      <c r="T178" s="83"/>
      <c r="U178" s="83"/>
      <c r="V178" s="84"/>
      <c r="W178" s="52"/>
      <c r="X178" s="83"/>
      <c r="Y178" s="83"/>
      <c r="Z178" s="83"/>
      <c r="AA178" s="105"/>
      <c r="AB178" s="52"/>
      <c r="AC178" s="83"/>
      <c r="AE178" s="106"/>
    </row>
    <row r="179" spans="2:31" hidden="1" outlineLevel="1" x14ac:dyDescent="0.25">
      <c r="B179" s="160" t="str">
        <f>+IF('UNITA E CONSUMI SOTTOUTENZE'!E204&gt;0,'UNITA E CONSUMI SOTTOUTENZE'!B204,"")</f>
        <v/>
      </c>
      <c r="D179" s="83"/>
      <c r="E179" s="83"/>
      <c r="F179" s="83"/>
      <c r="G179" s="84"/>
      <c r="H179" s="50"/>
      <c r="I179" s="130"/>
      <c r="J179" s="83"/>
      <c r="K179" s="83"/>
      <c r="L179" s="83"/>
      <c r="M179" s="50"/>
      <c r="N179" s="83"/>
      <c r="O179" s="83"/>
      <c r="P179" s="83"/>
      <c r="Q179" s="84"/>
      <c r="R179" s="50"/>
      <c r="S179" s="83"/>
      <c r="T179" s="83"/>
      <c r="U179" s="83"/>
      <c r="V179" s="84"/>
      <c r="W179" s="52"/>
      <c r="X179" s="83"/>
      <c r="Y179" s="83"/>
      <c r="Z179" s="83"/>
      <c r="AA179" s="105"/>
      <c r="AB179" s="52"/>
      <c r="AC179" s="83"/>
      <c r="AE179" s="106"/>
    </row>
    <row r="180" spans="2:31" hidden="1" outlineLevel="1" x14ac:dyDescent="0.25">
      <c r="B180" s="160" t="str">
        <f>+IF('UNITA E CONSUMI SOTTOUTENZE'!E205&gt;0,'UNITA E CONSUMI SOTTOUTENZE'!B205,"")</f>
        <v/>
      </c>
      <c r="D180" s="83"/>
      <c r="E180" s="83"/>
      <c r="F180" s="83"/>
      <c r="G180" s="84"/>
      <c r="H180" s="50"/>
      <c r="I180" s="130"/>
      <c r="J180" s="83"/>
      <c r="K180" s="83"/>
      <c r="L180" s="83"/>
      <c r="M180" s="50"/>
      <c r="N180" s="83"/>
      <c r="O180" s="83"/>
      <c r="P180" s="83"/>
      <c r="Q180" s="84"/>
      <c r="R180" s="50"/>
      <c r="S180" s="83"/>
      <c r="T180" s="83"/>
      <c r="U180" s="83"/>
      <c r="V180" s="84"/>
      <c r="W180" s="52"/>
      <c r="X180" s="83"/>
      <c r="Y180" s="83"/>
      <c r="Z180" s="83"/>
      <c r="AA180" s="105"/>
      <c r="AB180" s="52"/>
      <c r="AC180" s="83"/>
      <c r="AE180" s="106"/>
    </row>
    <row r="181" spans="2:31" hidden="1" outlineLevel="1" x14ac:dyDescent="0.25">
      <c r="B181" s="160" t="str">
        <f>+IF('UNITA E CONSUMI SOTTOUTENZE'!E206&gt;0,'UNITA E CONSUMI SOTTOUTENZE'!B206,"")</f>
        <v/>
      </c>
      <c r="D181" s="83"/>
      <c r="E181" s="83"/>
      <c r="F181" s="83"/>
      <c r="G181" s="84"/>
      <c r="H181" s="50"/>
      <c r="I181" s="130"/>
      <c r="J181" s="83"/>
      <c r="K181" s="83"/>
      <c r="L181" s="83"/>
      <c r="M181" s="50"/>
      <c r="N181" s="83"/>
      <c r="O181" s="83"/>
      <c r="P181" s="83"/>
      <c r="Q181" s="84"/>
      <c r="R181" s="50"/>
      <c r="S181" s="83"/>
      <c r="T181" s="83"/>
      <c r="U181" s="83"/>
      <c r="V181" s="84"/>
      <c r="W181" s="52"/>
      <c r="X181" s="83"/>
      <c r="Y181" s="83"/>
      <c r="Z181" s="83"/>
      <c r="AA181" s="105"/>
      <c r="AB181" s="52"/>
      <c r="AC181" s="83"/>
      <c r="AE181" s="106"/>
    </row>
    <row r="182" spans="2:31" hidden="1" outlineLevel="1" x14ac:dyDescent="0.25">
      <c r="B182" s="160" t="str">
        <f>+IF('UNITA E CONSUMI SOTTOUTENZE'!E207&gt;0,'UNITA E CONSUMI SOTTOUTENZE'!B207,"")</f>
        <v/>
      </c>
      <c r="D182" s="83"/>
      <c r="E182" s="83"/>
      <c r="F182" s="83"/>
      <c r="G182" s="84"/>
      <c r="H182" s="50"/>
      <c r="I182" s="130"/>
      <c r="J182" s="83"/>
      <c r="K182" s="83"/>
      <c r="L182" s="83"/>
      <c r="M182" s="50"/>
      <c r="N182" s="83"/>
      <c r="O182" s="83"/>
      <c r="P182" s="83"/>
      <c r="Q182" s="84"/>
      <c r="R182" s="50"/>
      <c r="S182" s="83"/>
      <c r="T182" s="83"/>
      <c r="U182" s="83"/>
      <c r="V182" s="84"/>
      <c r="W182" s="52"/>
      <c r="X182" s="83"/>
      <c r="Y182" s="83"/>
      <c r="Z182" s="83"/>
      <c r="AA182" s="105"/>
      <c r="AB182" s="52"/>
      <c r="AC182" s="83"/>
      <c r="AE182" s="106"/>
    </row>
    <row r="183" spans="2:31" hidden="1" outlineLevel="1" x14ac:dyDescent="0.25">
      <c r="B183" s="160" t="str">
        <f>+IF('UNITA E CONSUMI SOTTOUTENZE'!E208&gt;0,'UNITA E CONSUMI SOTTOUTENZE'!B208,"")</f>
        <v/>
      </c>
      <c r="D183" s="83"/>
      <c r="E183" s="83"/>
      <c r="F183" s="83"/>
      <c r="G183" s="84"/>
      <c r="H183" s="50"/>
      <c r="I183" s="130"/>
      <c r="J183" s="83"/>
      <c r="K183" s="83"/>
      <c r="L183" s="83"/>
      <c r="M183" s="50"/>
      <c r="N183" s="83"/>
      <c r="O183" s="83"/>
      <c r="P183" s="83"/>
      <c r="Q183" s="84"/>
      <c r="R183" s="50"/>
      <c r="S183" s="83"/>
      <c r="T183" s="83"/>
      <c r="U183" s="83"/>
      <c r="V183" s="84"/>
      <c r="W183" s="52"/>
      <c r="X183" s="83"/>
      <c r="Y183" s="83"/>
      <c r="Z183" s="83"/>
      <c r="AA183" s="105"/>
      <c r="AB183" s="52"/>
      <c r="AC183" s="83"/>
      <c r="AE183" s="106"/>
    </row>
    <row r="184" spans="2:31" hidden="1" outlineLevel="1" x14ac:dyDescent="0.25">
      <c r="B184" s="160" t="str">
        <f>+IF('UNITA E CONSUMI SOTTOUTENZE'!E209&gt;0,'UNITA E CONSUMI SOTTOUTENZE'!B209,"")</f>
        <v/>
      </c>
      <c r="D184" s="83"/>
      <c r="E184" s="83"/>
      <c r="F184" s="83"/>
      <c r="G184" s="84"/>
      <c r="H184" s="50"/>
      <c r="I184" s="130"/>
      <c r="J184" s="83"/>
      <c r="K184" s="83"/>
      <c r="L184" s="83"/>
      <c r="M184" s="50"/>
      <c r="N184" s="83"/>
      <c r="O184" s="83"/>
      <c r="P184" s="83"/>
      <c r="Q184" s="84"/>
      <c r="R184" s="50"/>
      <c r="S184" s="83"/>
      <c r="T184" s="83"/>
      <c r="U184" s="83"/>
      <c r="V184" s="84"/>
      <c r="W184" s="52"/>
      <c r="X184" s="83"/>
      <c r="Y184" s="83"/>
      <c r="Z184" s="83"/>
      <c r="AA184" s="105"/>
      <c r="AB184" s="52"/>
      <c r="AC184" s="83"/>
      <c r="AE184" s="106"/>
    </row>
    <row r="185" spans="2:31" hidden="1" outlineLevel="1" x14ac:dyDescent="0.25">
      <c r="B185" s="160" t="str">
        <f>+IF('UNITA E CONSUMI SOTTOUTENZE'!E210&gt;0,'UNITA E CONSUMI SOTTOUTENZE'!B210,"")</f>
        <v/>
      </c>
      <c r="D185" s="83"/>
      <c r="E185" s="83"/>
      <c r="F185" s="83"/>
      <c r="G185" s="84"/>
      <c r="H185" s="50"/>
      <c r="I185" s="130"/>
      <c r="J185" s="83"/>
      <c r="K185" s="83"/>
      <c r="L185" s="83"/>
      <c r="M185" s="50"/>
      <c r="N185" s="83"/>
      <c r="O185" s="83"/>
      <c r="P185" s="83"/>
      <c r="Q185" s="84"/>
      <c r="R185" s="50"/>
      <c r="S185" s="83"/>
      <c r="T185" s="83"/>
      <c r="U185" s="83"/>
      <c r="V185" s="84"/>
      <c r="W185" s="52"/>
      <c r="X185" s="83"/>
      <c r="Y185" s="83"/>
      <c r="Z185" s="83"/>
      <c r="AA185" s="105"/>
      <c r="AB185" s="52"/>
      <c r="AC185" s="83"/>
      <c r="AE185" s="106"/>
    </row>
    <row r="186" spans="2:31" hidden="1" outlineLevel="1" x14ac:dyDescent="0.25">
      <c r="B186" s="160" t="str">
        <f>+IF('UNITA E CONSUMI SOTTOUTENZE'!E211&gt;0,'UNITA E CONSUMI SOTTOUTENZE'!B211,"")</f>
        <v/>
      </c>
      <c r="D186" s="83"/>
      <c r="E186" s="83"/>
      <c r="F186" s="83"/>
      <c r="G186" s="84"/>
      <c r="H186" s="50"/>
      <c r="I186" s="130"/>
      <c r="J186" s="83"/>
      <c r="K186" s="83"/>
      <c r="L186" s="83"/>
      <c r="M186" s="50"/>
      <c r="N186" s="83"/>
      <c r="O186" s="83"/>
      <c r="P186" s="83"/>
      <c r="Q186" s="84"/>
      <c r="R186" s="50"/>
      <c r="S186" s="83"/>
      <c r="T186" s="83"/>
      <c r="U186" s="83"/>
      <c r="V186" s="84"/>
      <c r="W186" s="52"/>
      <c r="X186" s="83"/>
      <c r="Y186" s="83"/>
      <c r="Z186" s="83"/>
      <c r="AA186" s="105"/>
      <c r="AB186" s="52"/>
      <c r="AC186" s="83"/>
      <c r="AE186" s="106"/>
    </row>
    <row r="187" spans="2:31" hidden="1" outlineLevel="1" x14ac:dyDescent="0.25">
      <c r="B187" s="160" t="str">
        <f>+IF('UNITA E CONSUMI SOTTOUTENZE'!E212&gt;0,'UNITA E CONSUMI SOTTOUTENZE'!B212,"")</f>
        <v/>
      </c>
      <c r="D187" s="83"/>
      <c r="E187" s="83"/>
      <c r="F187" s="83"/>
      <c r="G187" s="84"/>
      <c r="H187" s="50"/>
      <c r="I187" s="130"/>
      <c r="J187" s="83"/>
      <c r="K187" s="83"/>
      <c r="L187" s="83"/>
      <c r="M187" s="50"/>
      <c r="N187" s="83"/>
      <c r="O187" s="83"/>
      <c r="P187" s="83"/>
      <c r="Q187" s="84"/>
      <c r="R187" s="50"/>
      <c r="S187" s="83"/>
      <c r="T187" s="83"/>
      <c r="U187" s="83"/>
      <c r="V187" s="84"/>
      <c r="W187" s="52"/>
      <c r="X187" s="83"/>
      <c r="Y187" s="83"/>
      <c r="Z187" s="83"/>
      <c r="AA187" s="105"/>
      <c r="AB187" s="52"/>
      <c r="AC187" s="83"/>
      <c r="AE187" s="106"/>
    </row>
    <row r="188" spans="2:31" hidden="1" outlineLevel="1" x14ac:dyDescent="0.25">
      <c r="B188" s="160" t="str">
        <f>+IF('UNITA E CONSUMI SOTTOUTENZE'!E213&gt;0,'UNITA E CONSUMI SOTTOUTENZE'!B213,"")</f>
        <v/>
      </c>
      <c r="D188" s="83"/>
      <c r="E188" s="83"/>
      <c r="F188" s="83"/>
      <c r="G188" s="84"/>
      <c r="H188" s="50"/>
      <c r="I188" s="130"/>
      <c r="J188" s="83"/>
      <c r="K188" s="83"/>
      <c r="L188" s="83"/>
      <c r="M188" s="50"/>
      <c r="N188" s="83"/>
      <c r="O188" s="83"/>
      <c r="P188" s="83"/>
      <c r="Q188" s="84"/>
      <c r="R188" s="50"/>
      <c r="S188" s="83"/>
      <c r="T188" s="83"/>
      <c r="U188" s="83"/>
      <c r="V188" s="84"/>
      <c r="W188" s="52"/>
      <c r="X188" s="83"/>
      <c r="Y188" s="83"/>
      <c r="Z188" s="83"/>
      <c r="AA188" s="105"/>
      <c r="AB188" s="52"/>
      <c r="AC188" s="83"/>
      <c r="AE188" s="106"/>
    </row>
    <row r="189" spans="2:31" hidden="1" outlineLevel="1" x14ac:dyDescent="0.25">
      <c r="B189" s="160" t="str">
        <f>+IF('UNITA E CONSUMI SOTTOUTENZE'!E214&gt;0,'UNITA E CONSUMI SOTTOUTENZE'!B214,"")</f>
        <v/>
      </c>
      <c r="D189" s="83"/>
      <c r="E189" s="83"/>
      <c r="F189" s="83"/>
      <c r="G189" s="84"/>
      <c r="H189" s="50"/>
      <c r="I189" s="130"/>
      <c r="J189" s="83"/>
      <c r="K189" s="83"/>
      <c r="L189" s="83"/>
      <c r="M189" s="50"/>
      <c r="N189" s="83"/>
      <c r="O189" s="83"/>
      <c r="P189" s="83"/>
      <c r="Q189" s="84"/>
      <c r="R189" s="50"/>
      <c r="S189" s="83"/>
      <c r="T189" s="83"/>
      <c r="U189" s="83"/>
      <c r="V189" s="84"/>
      <c r="W189" s="52"/>
      <c r="X189" s="83"/>
      <c r="Y189" s="83"/>
      <c r="Z189" s="83"/>
      <c r="AA189" s="105"/>
      <c r="AB189" s="52"/>
      <c r="AC189" s="83"/>
      <c r="AE189" s="106"/>
    </row>
    <row r="190" spans="2:31" hidden="1" outlineLevel="1" x14ac:dyDescent="0.25">
      <c r="B190" s="160" t="str">
        <f>+IF('UNITA E CONSUMI SOTTOUTENZE'!E215&gt;0,'UNITA E CONSUMI SOTTOUTENZE'!B215,"")</f>
        <v/>
      </c>
      <c r="D190" s="83"/>
      <c r="E190" s="83"/>
      <c r="F190" s="83"/>
      <c r="G190" s="84"/>
      <c r="H190" s="50"/>
      <c r="I190" s="130"/>
      <c r="J190" s="83"/>
      <c r="K190" s="83"/>
      <c r="L190" s="83"/>
      <c r="M190" s="50"/>
      <c r="N190" s="83"/>
      <c r="O190" s="83"/>
      <c r="P190" s="83"/>
      <c r="Q190" s="84"/>
      <c r="R190" s="50"/>
      <c r="S190" s="83"/>
      <c r="T190" s="83"/>
      <c r="U190" s="83"/>
      <c r="V190" s="84"/>
      <c r="W190" s="52"/>
      <c r="X190" s="83"/>
      <c r="Y190" s="83"/>
      <c r="Z190" s="83"/>
      <c r="AA190" s="105"/>
      <c r="AB190" s="52"/>
      <c r="AC190" s="83"/>
      <c r="AE190" s="106"/>
    </row>
    <row r="191" spans="2:31" hidden="1" outlineLevel="1" x14ac:dyDescent="0.25">
      <c r="B191" s="160" t="str">
        <f>+IF('UNITA E CONSUMI SOTTOUTENZE'!E216&gt;0,'UNITA E CONSUMI SOTTOUTENZE'!B216,"")</f>
        <v/>
      </c>
      <c r="D191" s="83"/>
      <c r="E191" s="83"/>
      <c r="F191" s="83"/>
      <c r="G191" s="84"/>
      <c r="H191" s="50"/>
      <c r="I191" s="130"/>
      <c r="J191" s="83"/>
      <c r="K191" s="83"/>
      <c r="L191" s="83"/>
      <c r="M191" s="50"/>
      <c r="N191" s="83"/>
      <c r="O191" s="83"/>
      <c r="P191" s="83"/>
      <c r="Q191" s="84"/>
      <c r="R191" s="50"/>
      <c r="S191" s="83"/>
      <c r="T191" s="83"/>
      <c r="U191" s="83"/>
      <c r="V191" s="84"/>
      <c r="W191" s="52"/>
      <c r="X191" s="83"/>
      <c r="Y191" s="83"/>
      <c r="Z191" s="83"/>
      <c r="AA191" s="105"/>
      <c r="AB191" s="52"/>
      <c r="AC191" s="83"/>
      <c r="AE191" s="106"/>
    </row>
    <row r="192" spans="2:31" hidden="1" outlineLevel="1" x14ac:dyDescent="0.25">
      <c r="B192" s="160" t="str">
        <f>+IF('UNITA E CONSUMI SOTTOUTENZE'!E217&gt;0,'UNITA E CONSUMI SOTTOUTENZE'!B217,"")</f>
        <v/>
      </c>
      <c r="D192" s="83"/>
      <c r="E192" s="83"/>
      <c r="F192" s="83"/>
      <c r="G192" s="84"/>
      <c r="H192" s="50"/>
      <c r="I192" s="130"/>
      <c r="J192" s="83"/>
      <c r="K192" s="83"/>
      <c r="L192" s="83"/>
      <c r="M192" s="50"/>
      <c r="N192" s="83"/>
      <c r="O192" s="83"/>
      <c r="P192" s="83"/>
      <c r="Q192" s="84"/>
      <c r="R192" s="50"/>
      <c r="S192" s="83"/>
      <c r="T192" s="83"/>
      <c r="U192" s="83"/>
      <c r="V192" s="84"/>
      <c r="W192" s="52"/>
      <c r="X192" s="83"/>
      <c r="Y192" s="83"/>
      <c r="Z192" s="83"/>
      <c r="AA192" s="105"/>
      <c r="AB192" s="52"/>
      <c r="AC192" s="83"/>
      <c r="AE192" s="106"/>
    </row>
    <row r="193" spans="2:31" hidden="1" outlineLevel="1" x14ac:dyDescent="0.25">
      <c r="B193" s="160" t="str">
        <f>+IF('UNITA E CONSUMI SOTTOUTENZE'!E218&gt;0,'UNITA E CONSUMI SOTTOUTENZE'!B218,"")</f>
        <v/>
      </c>
      <c r="D193" s="83"/>
      <c r="E193" s="83"/>
      <c r="F193" s="83"/>
      <c r="G193" s="84"/>
      <c r="H193" s="50"/>
      <c r="I193" s="130"/>
      <c r="J193" s="83"/>
      <c r="K193" s="83"/>
      <c r="L193" s="83"/>
      <c r="M193" s="50"/>
      <c r="N193" s="83"/>
      <c r="O193" s="83"/>
      <c r="P193" s="83"/>
      <c r="Q193" s="84"/>
      <c r="R193" s="50"/>
      <c r="S193" s="83"/>
      <c r="T193" s="83"/>
      <c r="U193" s="83"/>
      <c r="V193" s="84"/>
      <c r="W193" s="52"/>
      <c r="X193" s="83"/>
      <c r="Y193" s="83"/>
      <c r="Z193" s="83"/>
      <c r="AA193" s="105"/>
      <c r="AB193" s="52"/>
      <c r="AC193" s="83"/>
      <c r="AE193" s="106"/>
    </row>
    <row r="194" spans="2:31" hidden="1" outlineLevel="1" x14ac:dyDescent="0.25">
      <c r="B194" s="160" t="str">
        <f>+IF('UNITA E CONSUMI SOTTOUTENZE'!E219&gt;0,'UNITA E CONSUMI SOTTOUTENZE'!B219,"")</f>
        <v/>
      </c>
      <c r="D194" s="83"/>
      <c r="E194" s="83"/>
      <c r="F194" s="83"/>
      <c r="G194" s="84"/>
      <c r="H194" s="50"/>
      <c r="I194" s="130"/>
      <c r="J194" s="83"/>
      <c r="K194" s="83"/>
      <c r="L194" s="83"/>
      <c r="M194" s="50"/>
      <c r="N194" s="83"/>
      <c r="O194" s="83"/>
      <c r="P194" s="83"/>
      <c r="Q194" s="84"/>
      <c r="R194" s="50"/>
      <c r="S194" s="83"/>
      <c r="T194" s="83"/>
      <c r="U194" s="83"/>
      <c r="V194" s="84"/>
      <c r="W194" s="52"/>
      <c r="X194" s="83"/>
      <c r="Y194" s="83"/>
      <c r="Z194" s="83"/>
      <c r="AA194" s="105"/>
      <c r="AB194" s="52"/>
      <c r="AC194" s="83"/>
      <c r="AE194" s="106"/>
    </row>
    <row r="195" spans="2:31" hidden="1" outlineLevel="1" x14ac:dyDescent="0.25">
      <c r="B195" s="160" t="str">
        <f>+IF('UNITA E CONSUMI SOTTOUTENZE'!E220&gt;0,'UNITA E CONSUMI SOTTOUTENZE'!B220,"")</f>
        <v/>
      </c>
      <c r="D195" s="83"/>
      <c r="E195" s="83"/>
      <c r="F195" s="83"/>
      <c r="G195" s="84"/>
      <c r="H195" s="50"/>
      <c r="I195" s="130"/>
      <c r="J195" s="83"/>
      <c r="K195" s="83"/>
      <c r="L195" s="83"/>
      <c r="M195" s="50"/>
      <c r="N195" s="83"/>
      <c r="O195" s="83"/>
      <c r="P195" s="83"/>
      <c r="Q195" s="84"/>
      <c r="R195" s="50"/>
      <c r="S195" s="83"/>
      <c r="T195" s="83"/>
      <c r="U195" s="83"/>
      <c r="V195" s="84"/>
      <c r="W195" s="52"/>
      <c r="X195" s="83"/>
      <c r="Y195" s="83"/>
      <c r="Z195" s="83"/>
      <c r="AA195" s="105"/>
      <c r="AB195" s="52"/>
      <c r="AC195" s="83"/>
      <c r="AE195" s="106"/>
    </row>
    <row r="196" spans="2:31" hidden="1" outlineLevel="1" x14ac:dyDescent="0.25">
      <c r="B196" s="160" t="str">
        <f>+IF('UNITA E CONSUMI SOTTOUTENZE'!E221&gt;0,'UNITA E CONSUMI SOTTOUTENZE'!B221,"")</f>
        <v/>
      </c>
      <c r="D196" s="83"/>
      <c r="E196" s="83"/>
      <c r="F196" s="83"/>
      <c r="G196" s="84"/>
      <c r="H196" s="50"/>
      <c r="I196" s="130"/>
      <c r="J196" s="83"/>
      <c r="K196" s="83"/>
      <c r="L196" s="83"/>
      <c r="M196" s="50"/>
      <c r="N196" s="83"/>
      <c r="O196" s="83"/>
      <c r="P196" s="83"/>
      <c r="Q196" s="84"/>
      <c r="R196" s="50"/>
      <c r="S196" s="83"/>
      <c r="T196" s="83"/>
      <c r="U196" s="83"/>
      <c r="V196" s="84"/>
      <c r="W196" s="52"/>
      <c r="X196" s="83"/>
      <c r="Y196" s="83"/>
      <c r="Z196" s="83"/>
      <c r="AA196" s="105"/>
      <c r="AB196" s="52"/>
      <c r="AC196" s="83"/>
      <c r="AE196" s="106"/>
    </row>
    <row r="197" spans="2:31" hidden="1" outlineLevel="1" x14ac:dyDescent="0.25">
      <c r="B197" s="160" t="str">
        <f>+IF('UNITA E CONSUMI SOTTOUTENZE'!E222&gt;0,'UNITA E CONSUMI SOTTOUTENZE'!B222,"")</f>
        <v/>
      </c>
      <c r="D197" s="83"/>
      <c r="E197" s="83"/>
      <c r="F197" s="83"/>
      <c r="G197" s="84"/>
      <c r="H197" s="50"/>
      <c r="I197" s="130"/>
      <c r="J197" s="83"/>
      <c r="K197" s="83"/>
      <c r="L197" s="83"/>
      <c r="M197" s="50"/>
      <c r="N197" s="83"/>
      <c r="O197" s="83"/>
      <c r="P197" s="83"/>
      <c r="Q197" s="84"/>
      <c r="R197" s="50"/>
      <c r="S197" s="83"/>
      <c r="T197" s="83"/>
      <c r="U197" s="83"/>
      <c r="V197" s="84"/>
      <c r="W197" s="52"/>
      <c r="X197" s="83"/>
      <c r="Y197" s="83"/>
      <c r="Z197" s="83"/>
      <c r="AA197" s="105"/>
      <c r="AB197" s="52"/>
      <c r="AC197" s="83"/>
      <c r="AE197" s="106"/>
    </row>
    <row r="198" spans="2:31" hidden="1" outlineLevel="1" x14ac:dyDescent="0.25">
      <c r="B198" s="160" t="str">
        <f>+IF('UNITA E CONSUMI SOTTOUTENZE'!E223&gt;0,'UNITA E CONSUMI SOTTOUTENZE'!B223,"")</f>
        <v/>
      </c>
      <c r="D198" s="83"/>
      <c r="E198" s="83"/>
      <c r="F198" s="83"/>
      <c r="G198" s="84"/>
      <c r="H198" s="50"/>
      <c r="I198" s="130"/>
      <c r="J198" s="83"/>
      <c r="K198" s="83"/>
      <c r="L198" s="83"/>
      <c r="M198" s="50"/>
      <c r="N198" s="83"/>
      <c r="O198" s="83"/>
      <c r="P198" s="83"/>
      <c r="Q198" s="84"/>
      <c r="R198" s="50"/>
      <c r="S198" s="83"/>
      <c r="T198" s="83"/>
      <c r="U198" s="83"/>
      <c r="V198" s="84"/>
      <c r="W198" s="52"/>
      <c r="X198" s="83"/>
      <c r="Y198" s="83"/>
      <c r="Z198" s="83"/>
      <c r="AA198" s="105"/>
      <c r="AB198" s="52"/>
      <c r="AC198" s="83"/>
      <c r="AE198" s="106"/>
    </row>
    <row r="199" spans="2:31" hidden="1" outlineLevel="1" x14ac:dyDescent="0.25">
      <c r="B199" s="160" t="str">
        <f>+IF('UNITA E CONSUMI SOTTOUTENZE'!E224&gt;0,'UNITA E CONSUMI SOTTOUTENZE'!B224,"")</f>
        <v/>
      </c>
      <c r="D199" s="83"/>
      <c r="E199" s="83"/>
      <c r="F199" s="83"/>
      <c r="G199" s="84"/>
      <c r="H199" s="50"/>
      <c r="I199" s="130"/>
      <c r="J199" s="83"/>
      <c r="K199" s="83"/>
      <c r="L199" s="83"/>
      <c r="M199" s="50"/>
      <c r="N199" s="83"/>
      <c r="O199" s="83"/>
      <c r="P199" s="83"/>
      <c r="Q199" s="84"/>
      <c r="R199" s="50"/>
      <c r="S199" s="83"/>
      <c r="T199" s="83"/>
      <c r="U199" s="83"/>
      <c r="V199" s="84"/>
      <c r="W199" s="52"/>
      <c r="X199" s="83"/>
      <c r="Y199" s="83"/>
      <c r="Z199" s="83"/>
      <c r="AA199" s="105"/>
      <c r="AB199" s="52"/>
      <c r="AC199" s="83"/>
      <c r="AE199" s="106"/>
    </row>
    <row r="200" spans="2:31" hidden="1" outlineLevel="1" x14ac:dyDescent="0.25">
      <c r="B200" s="160" t="str">
        <f>+IF('UNITA E CONSUMI SOTTOUTENZE'!E225&gt;0,'UNITA E CONSUMI SOTTOUTENZE'!B225,"")</f>
        <v/>
      </c>
      <c r="D200" s="83"/>
      <c r="E200" s="83"/>
      <c r="F200" s="83"/>
      <c r="G200" s="84"/>
      <c r="H200" s="50"/>
      <c r="I200" s="130"/>
      <c r="J200" s="83"/>
      <c r="K200" s="83"/>
      <c r="L200" s="83"/>
      <c r="M200" s="50"/>
      <c r="N200" s="83"/>
      <c r="O200" s="83"/>
      <c r="P200" s="83"/>
      <c r="Q200" s="84"/>
      <c r="R200" s="50"/>
      <c r="S200" s="83"/>
      <c r="T200" s="83"/>
      <c r="U200" s="83"/>
      <c r="V200" s="84"/>
      <c r="W200" s="52"/>
      <c r="X200" s="83"/>
      <c r="Y200" s="83"/>
      <c r="Z200" s="83"/>
      <c r="AA200" s="105"/>
      <c r="AB200" s="52"/>
      <c r="AC200" s="83"/>
      <c r="AE200" s="106"/>
    </row>
    <row r="201" spans="2:31" hidden="1" outlineLevel="1" x14ac:dyDescent="0.25">
      <c r="B201" s="160" t="str">
        <f>+IF('UNITA E CONSUMI SOTTOUTENZE'!E226&gt;0,'UNITA E CONSUMI SOTTOUTENZE'!B226,"")</f>
        <v/>
      </c>
      <c r="D201" s="83"/>
      <c r="E201" s="83"/>
      <c r="F201" s="83"/>
      <c r="G201" s="84"/>
      <c r="H201" s="50"/>
      <c r="I201" s="130"/>
      <c r="J201" s="83"/>
      <c r="K201" s="83"/>
      <c r="L201" s="83"/>
      <c r="M201" s="50"/>
      <c r="N201" s="83"/>
      <c r="O201" s="83"/>
      <c r="P201" s="83"/>
      <c r="Q201" s="84"/>
      <c r="R201" s="50"/>
      <c r="S201" s="83"/>
      <c r="T201" s="83"/>
      <c r="U201" s="83"/>
      <c r="V201" s="84"/>
      <c r="W201" s="52"/>
      <c r="X201" s="83"/>
      <c r="Y201" s="83"/>
      <c r="Z201" s="83"/>
      <c r="AA201" s="105"/>
      <c r="AB201" s="52"/>
      <c r="AC201" s="83"/>
      <c r="AE201" s="106"/>
    </row>
    <row r="202" spans="2:31" hidden="1" outlineLevel="1" x14ac:dyDescent="0.25">
      <c r="B202" s="160" t="str">
        <f>+IF('UNITA E CONSUMI SOTTOUTENZE'!E227&gt;0,'UNITA E CONSUMI SOTTOUTENZE'!B227,"")</f>
        <v/>
      </c>
      <c r="D202" s="83"/>
      <c r="E202" s="83"/>
      <c r="F202" s="83"/>
      <c r="G202" s="84"/>
      <c r="H202" s="50"/>
      <c r="I202" s="130"/>
      <c r="J202" s="83"/>
      <c r="K202" s="83"/>
      <c r="L202" s="83"/>
      <c r="M202" s="50"/>
      <c r="N202" s="83"/>
      <c r="O202" s="83"/>
      <c r="P202" s="83"/>
      <c r="Q202" s="84"/>
      <c r="R202" s="50"/>
      <c r="S202" s="83"/>
      <c r="T202" s="83"/>
      <c r="U202" s="83"/>
      <c r="V202" s="84"/>
      <c r="W202" s="52"/>
      <c r="X202" s="83"/>
      <c r="Y202" s="83"/>
      <c r="Z202" s="83"/>
      <c r="AA202" s="105"/>
      <c r="AB202" s="52"/>
      <c r="AC202" s="83"/>
      <c r="AE202" s="106"/>
    </row>
    <row r="203" spans="2:31" hidden="1" outlineLevel="1" x14ac:dyDescent="0.25">
      <c r="B203" s="160" t="str">
        <f>+IF('UNITA E CONSUMI SOTTOUTENZE'!E228&gt;0,'UNITA E CONSUMI SOTTOUTENZE'!B228,"")</f>
        <v/>
      </c>
      <c r="D203" s="83"/>
      <c r="E203" s="83"/>
      <c r="F203" s="83"/>
      <c r="G203" s="84"/>
      <c r="H203" s="50"/>
      <c r="I203" s="130"/>
      <c r="J203" s="83"/>
      <c r="K203" s="83"/>
      <c r="L203" s="83"/>
      <c r="M203" s="50"/>
      <c r="N203" s="83"/>
      <c r="O203" s="83"/>
      <c r="P203" s="83"/>
      <c r="Q203" s="84"/>
      <c r="R203" s="50"/>
      <c r="S203" s="83"/>
      <c r="T203" s="83"/>
      <c r="U203" s="83"/>
      <c r="V203" s="84"/>
      <c r="W203" s="52"/>
      <c r="X203" s="83"/>
      <c r="Y203" s="83"/>
      <c r="Z203" s="83"/>
      <c r="AA203" s="105"/>
      <c r="AB203" s="52"/>
      <c r="AC203" s="83"/>
      <c r="AE203" s="106"/>
    </row>
    <row r="204" spans="2:31" hidden="1" outlineLevel="1" x14ac:dyDescent="0.25">
      <c r="B204" s="160" t="str">
        <f>+IF('UNITA E CONSUMI SOTTOUTENZE'!E229&gt;0,'UNITA E CONSUMI SOTTOUTENZE'!B229,"")</f>
        <v/>
      </c>
      <c r="D204" s="83"/>
      <c r="E204" s="83"/>
      <c r="F204" s="83"/>
      <c r="G204" s="84"/>
      <c r="H204" s="50"/>
      <c r="I204" s="130"/>
      <c r="J204" s="83"/>
      <c r="K204" s="83"/>
      <c r="L204" s="83"/>
      <c r="M204" s="50"/>
      <c r="N204" s="83"/>
      <c r="O204" s="83"/>
      <c r="P204" s="83"/>
      <c r="Q204" s="84"/>
      <c r="R204" s="50"/>
      <c r="S204" s="83"/>
      <c r="T204" s="83"/>
      <c r="U204" s="83"/>
      <c r="V204" s="84"/>
      <c r="W204" s="52"/>
      <c r="X204" s="83"/>
      <c r="Y204" s="83"/>
      <c r="Z204" s="83"/>
      <c r="AA204" s="105"/>
      <c r="AB204" s="52"/>
      <c r="AC204" s="83"/>
      <c r="AE204" s="106"/>
    </row>
    <row r="205" spans="2:31" hidden="1" outlineLevel="1" x14ac:dyDescent="0.25">
      <c r="B205" s="160" t="str">
        <f>+IF('UNITA E CONSUMI SOTTOUTENZE'!E230&gt;0,'UNITA E CONSUMI SOTTOUTENZE'!B230,"")</f>
        <v/>
      </c>
      <c r="D205" s="83"/>
      <c r="E205" s="83"/>
      <c r="F205" s="83"/>
      <c r="G205" s="84"/>
      <c r="H205" s="50"/>
      <c r="I205" s="130"/>
      <c r="J205" s="83"/>
      <c r="K205" s="83"/>
      <c r="L205" s="83"/>
      <c r="M205" s="50"/>
      <c r="N205" s="83"/>
      <c r="O205" s="83"/>
      <c r="P205" s="83"/>
      <c r="Q205" s="84"/>
      <c r="R205" s="50"/>
      <c r="S205" s="83"/>
      <c r="T205" s="83"/>
      <c r="U205" s="83"/>
      <c r="V205" s="84"/>
      <c r="W205" s="52"/>
      <c r="X205" s="83"/>
      <c r="Y205" s="83"/>
      <c r="Z205" s="83"/>
      <c r="AA205" s="105"/>
      <c r="AB205" s="52"/>
      <c r="AC205" s="83"/>
      <c r="AE205" s="106"/>
    </row>
    <row r="206" spans="2:31" hidden="1" outlineLevel="1" x14ac:dyDescent="0.25">
      <c r="B206" s="160" t="str">
        <f>+IF('UNITA E CONSUMI SOTTOUTENZE'!E231&gt;0,'UNITA E CONSUMI SOTTOUTENZE'!B231,"")</f>
        <v/>
      </c>
      <c r="D206" s="83"/>
      <c r="E206" s="83"/>
      <c r="F206" s="83"/>
      <c r="G206" s="84"/>
      <c r="H206" s="50"/>
      <c r="I206" s="130"/>
      <c r="J206" s="83"/>
      <c r="K206" s="83"/>
      <c r="L206" s="83"/>
      <c r="M206" s="50"/>
      <c r="N206" s="83"/>
      <c r="O206" s="83"/>
      <c r="P206" s="83"/>
      <c r="Q206" s="84"/>
      <c r="R206" s="50"/>
      <c r="S206" s="83"/>
      <c r="T206" s="83"/>
      <c r="U206" s="83"/>
      <c r="V206" s="84"/>
      <c r="W206" s="52"/>
      <c r="X206" s="83"/>
      <c r="Y206" s="83"/>
      <c r="Z206" s="83"/>
      <c r="AA206" s="105"/>
      <c r="AB206" s="52"/>
      <c r="AC206" s="83"/>
      <c r="AE206" s="106"/>
    </row>
    <row r="207" spans="2:31" s="54" customFormat="1" ht="7.5" hidden="1" customHeight="1" outlineLevel="1" x14ac:dyDescent="0.25">
      <c r="B207" s="162"/>
      <c r="D207" s="55"/>
      <c r="E207" s="55"/>
      <c r="F207" s="55"/>
      <c r="G207" s="56"/>
      <c r="H207" s="57"/>
      <c r="I207" s="58"/>
      <c r="J207" s="55"/>
      <c r="K207" s="55"/>
      <c r="L207" s="56"/>
      <c r="M207" s="57"/>
      <c r="N207" s="55"/>
      <c r="O207" s="55"/>
      <c r="P207" s="55"/>
      <c r="Q207" s="56"/>
      <c r="R207" s="57"/>
      <c r="S207" s="55"/>
      <c r="T207" s="55"/>
      <c r="U207" s="55"/>
      <c r="V207" s="56"/>
      <c r="W207" s="57"/>
      <c r="X207" s="55"/>
      <c r="Y207" s="55"/>
      <c r="Z207" s="55"/>
      <c r="AA207" s="59"/>
      <c r="AB207" s="57"/>
      <c r="AC207" s="55"/>
      <c r="AD207" s="60"/>
      <c r="AE207" s="61"/>
    </row>
    <row r="208" spans="2:31" hidden="1" outlineLevel="1" x14ac:dyDescent="0.25">
      <c r="B208" s="163" t="s">
        <v>53</v>
      </c>
      <c r="C208" s="81"/>
      <c r="D208" s="46"/>
      <c r="E208" s="46"/>
      <c r="F208" s="46"/>
      <c r="G208" s="49"/>
      <c r="H208" s="50"/>
      <c r="I208" s="51"/>
      <c r="J208" s="46"/>
      <c r="K208" s="46"/>
      <c r="L208" s="49"/>
      <c r="M208" s="50"/>
      <c r="N208" s="46"/>
      <c r="O208" s="46"/>
      <c r="P208" s="46"/>
      <c r="Q208" s="49"/>
      <c r="R208" s="50"/>
      <c r="S208" s="46"/>
      <c r="T208" s="46"/>
      <c r="U208" s="46"/>
      <c r="V208" s="49"/>
      <c r="W208" s="52"/>
      <c r="X208" s="46"/>
      <c r="Y208" s="46"/>
      <c r="Z208" s="46"/>
      <c r="AA208" s="53"/>
      <c r="AB208" s="52"/>
    </row>
    <row r="209" spans="2:31" hidden="1" outlineLevel="1" x14ac:dyDescent="0.25">
      <c r="B209" s="160"/>
      <c r="D209" s="83"/>
      <c r="E209" s="83"/>
      <c r="F209" s="83"/>
      <c r="G209" s="84"/>
      <c r="H209" s="50"/>
      <c r="I209" s="130"/>
      <c r="J209" s="83"/>
      <c r="K209" s="83"/>
      <c r="L209" s="84"/>
      <c r="M209" s="50"/>
      <c r="N209" s="83"/>
      <c r="O209" s="83"/>
      <c r="P209" s="83"/>
      <c r="Q209" s="84"/>
      <c r="R209" s="50"/>
      <c r="S209" s="83"/>
      <c r="T209" s="83"/>
      <c r="U209" s="83"/>
      <c r="V209" s="84"/>
      <c r="W209" s="52"/>
      <c r="X209" s="83"/>
      <c r="Y209" s="83"/>
      <c r="Z209" s="83"/>
      <c r="AA209" s="105"/>
      <c r="AB209" s="52"/>
      <c r="AC209" s="83"/>
      <c r="AE209" s="106"/>
    </row>
    <row r="210" spans="2:31" hidden="1" outlineLevel="1" x14ac:dyDescent="0.25">
      <c r="B210" s="160"/>
      <c r="D210" s="83"/>
      <c r="E210" s="83"/>
      <c r="F210" s="83"/>
      <c r="G210" s="84"/>
      <c r="H210" s="50"/>
      <c r="I210" s="130"/>
      <c r="J210" s="83"/>
      <c r="K210" s="83"/>
      <c r="L210" s="84"/>
      <c r="M210" s="50"/>
      <c r="N210" s="83"/>
      <c r="O210" s="83"/>
      <c r="P210" s="83"/>
      <c r="Q210" s="84"/>
      <c r="R210" s="50"/>
      <c r="S210" s="83"/>
      <c r="T210" s="83"/>
      <c r="U210" s="83"/>
      <c r="V210" s="84"/>
      <c r="W210" s="52"/>
      <c r="X210" s="83"/>
      <c r="Y210" s="83"/>
      <c r="Z210" s="83"/>
      <c r="AA210" s="105"/>
      <c r="AB210" s="52"/>
      <c r="AC210" s="83"/>
      <c r="AE210" s="106"/>
    </row>
    <row r="211" spans="2:31" hidden="1" outlineLevel="1" x14ac:dyDescent="0.25">
      <c r="B211" s="160"/>
      <c r="D211" s="83"/>
      <c r="E211" s="83"/>
      <c r="F211" s="83"/>
      <c r="G211" s="84"/>
      <c r="H211" s="50"/>
      <c r="I211" s="130"/>
      <c r="J211" s="83"/>
      <c r="K211" s="83"/>
      <c r="L211" s="84"/>
      <c r="M211" s="50"/>
      <c r="N211" s="83"/>
      <c r="O211" s="83"/>
      <c r="P211" s="83"/>
      <c r="Q211" s="84"/>
      <c r="R211" s="50"/>
      <c r="S211" s="83"/>
      <c r="T211" s="83"/>
      <c r="U211" s="83"/>
      <c r="V211" s="84"/>
      <c r="W211" s="52"/>
      <c r="X211" s="83"/>
      <c r="Y211" s="83"/>
      <c r="Z211" s="83"/>
      <c r="AA211" s="105"/>
      <c r="AB211" s="52"/>
      <c r="AC211" s="83"/>
      <c r="AE211" s="106"/>
    </row>
    <row r="212" spans="2:31" hidden="1" outlineLevel="1" x14ac:dyDescent="0.25">
      <c r="B212" s="160"/>
      <c r="D212" s="83"/>
      <c r="E212" s="83"/>
      <c r="F212" s="83"/>
      <c r="G212" s="84"/>
      <c r="H212" s="50"/>
      <c r="I212" s="130"/>
      <c r="J212" s="83"/>
      <c r="K212" s="83"/>
      <c r="L212" s="84"/>
      <c r="M212" s="50"/>
      <c r="N212" s="83"/>
      <c r="O212" s="83"/>
      <c r="P212" s="83"/>
      <c r="Q212" s="84"/>
      <c r="R212" s="50"/>
      <c r="S212" s="83"/>
      <c r="T212" s="83"/>
      <c r="U212" s="83"/>
      <c r="V212" s="84"/>
      <c r="W212" s="52"/>
      <c r="X212" s="83"/>
      <c r="Y212" s="83"/>
      <c r="Z212" s="83"/>
      <c r="AA212" s="105"/>
      <c r="AB212" s="52"/>
      <c r="AC212" s="83"/>
      <c r="AE212" s="106"/>
    </row>
    <row r="213" spans="2:31" hidden="1" outlineLevel="1" x14ac:dyDescent="0.25">
      <c r="B213" s="160"/>
      <c r="D213" s="83"/>
      <c r="E213" s="83"/>
      <c r="F213" s="83"/>
      <c r="G213" s="84"/>
      <c r="H213" s="50"/>
      <c r="I213" s="130"/>
      <c r="J213" s="83"/>
      <c r="K213" s="83"/>
      <c r="L213" s="84"/>
      <c r="M213" s="50"/>
      <c r="N213" s="83"/>
      <c r="O213" s="83"/>
      <c r="P213" s="83"/>
      <c r="Q213" s="84"/>
      <c r="R213" s="50"/>
      <c r="S213" s="83"/>
      <c r="T213" s="83"/>
      <c r="U213" s="83"/>
      <c r="V213" s="84"/>
      <c r="W213" s="52"/>
      <c r="X213" s="83"/>
      <c r="Y213" s="83"/>
      <c r="Z213" s="83"/>
      <c r="AA213" s="105"/>
      <c r="AB213" s="52"/>
      <c r="AC213" s="83"/>
      <c r="AE213" s="106"/>
    </row>
    <row r="214" spans="2:31" hidden="1" outlineLevel="1" x14ac:dyDescent="0.25">
      <c r="B214" s="160" t="str">
        <f>+IF('UNITA E CONSUMI SOTTOUTENZE'!E239&gt;0,'UNITA E CONSUMI SOTTOUTENZE'!B239,"")</f>
        <v/>
      </c>
      <c r="D214" s="83"/>
      <c r="E214" s="83"/>
      <c r="F214" s="83"/>
      <c r="G214" s="84"/>
      <c r="H214" s="50"/>
      <c r="I214" s="130"/>
      <c r="J214" s="83"/>
      <c r="K214" s="83"/>
      <c r="L214" s="84"/>
      <c r="M214" s="50"/>
      <c r="N214" s="83"/>
      <c r="O214" s="83"/>
      <c r="P214" s="83"/>
      <c r="Q214" s="84"/>
      <c r="R214" s="50"/>
      <c r="S214" s="83"/>
      <c r="T214" s="83"/>
      <c r="U214" s="83"/>
      <c r="V214" s="84"/>
      <c r="W214" s="52"/>
      <c r="X214" s="83"/>
      <c r="Y214" s="83"/>
      <c r="Z214" s="83"/>
      <c r="AA214" s="105"/>
      <c r="AB214" s="52"/>
      <c r="AC214" s="83"/>
      <c r="AE214" s="106"/>
    </row>
    <row r="215" spans="2:31" hidden="1" outlineLevel="1" x14ac:dyDescent="0.25">
      <c r="B215" s="160" t="str">
        <f>+IF('UNITA E CONSUMI SOTTOUTENZE'!E240&gt;0,'UNITA E CONSUMI SOTTOUTENZE'!B240,"")</f>
        <v/>
      </c>
      <c r="D215" s="83"/>
      <c r="E215" s="83"/>
      <c r="F215" s="83"/>
      <c r="G215" s="84"/>
      <c r="H215" s="50"/>
      <c r="I215" s="130"/>
      <c r="J215" s="83"/>
      <c r="K215" s="83"/>
      <c r="L215" s="84"/>
      <c r="M215" s="50"/>
      <c r="N215" s="83"/>
      <c r="O215" s="83"/>
      <c r="P215" s="83"/>
      <c r="Q215" s="84"/>
      <c r="R215" s="50"/>
      <c r="S215" s="83"/>
      <c r="T215" s="83"/>
      <c r="U215" s="83"/>
      <c r="V215" s="84"/>
      <c r="W215" s="52"/>
      <c r="X215" s="83"/>
      <c r="Y215" s="83"/>
      <c r="Z215" s="83"/>
      <c r="AA215" s="105"/>
      <c r="AB215" s="52"/>
      <c r="AC215" s="83"/>
      <c r="AE215" s="106"/>
    </row>
    <row r="216" spans="2:31" hidden="1" outlineLevel="1" x14ac:dyDescent="0.25">
      <c r="B216" s="160" t="str">
        <f>+IF('UNITA E CONSUMI SOTTOUTENZE'!E241&gt;0,'UNITA E CONSUMI SOTTOUTENZE'!B241,"")</f>
        <v/>
      </c>
      <c r="D216" s="83"/>
      <c r="E216" s="83"/>
      <c r="F216" s="83"/>
      <c r="G216" s="84"/>
      <c r="H216" s="50"/>
      <c r="I216" s="130"/>
      <c r="J216" s="83"/>
      <c r="K216" s="83"/>
      <c r="L216" s="84"/>
      <c r="M216" s="50"/>
      <c r="N216" s="83"/>
      <c r="O216" s="83"/>
      <c r="P216" s="83"/>
      <c r="Q216" s="84"/>
      <c r="R216" s="50"/>
      <c r="S216" s="83"/>
      <c r="T216" s="83"/>
      <c r="U216" s="83"/>
      <c r="V216" s="84"/>
      <c r="W216" s="52"/>
      <c r="X216" s="83"/>
      <c r="Y216" s="83"/>
      <c r="Z216" s="83"/>
      <c r="AA216" s="105"/>
      <c r="AB216" s="52"/>
      <c r="AC216" s="83"/>
      <c r="AE216" s="106"/>
    </row>
    <row r="217" spans="2:31" hidden="1" outlineLevel="1" x14ac:dyDescent="0.25">
      <c r="B217" s="160" t="str">
        <f>+IF('UNITA E CONSUMI SOTTOUTENZE'!E242&gt;0,'UNITA E CONSUMI SOTTOUTENZE'!B242,"")</f>
        <v/>
      </c>
      <c r="D217" s="83"/>
      <c r="E217" s="83"/>
      <c r="F217" s="83"/>
      <c r="G217" s="84"/>
      <c r="H217" s="50"/>
      <c r="I217" s="130"/>
      <c r="J217" s="83"/>
      <c r="K217" s="83"/>
      <c r="L217" s="84"/>
      <c r="M217" s="50"/>
      <c r="N217" s="83"/>
      <c r="O217" s="83"/>
      <c r="P217" s="83"/>
      <c r="Q217" s="84"/>
      <c r="R217" s="50"/>
      <c r="S217" s="83"/>
      <c r="T217" s="83"/>
      <c r="U217" s="83"/>
      <c r="V217" s="84"/>
      <c r="W217" s="52"/>
      <c r="X217" s="83"/>
      <c r="Y217" s="83"/>
      <c r="Z217" s="83"/>
      <c r="AA217" s="105"/>
      <c r="AB217" s="52"/>
      <c r="AC217" s="83"/>
      <c r="AE217" s="106"/>
    </row>
    <row r="218" spans="2:31" hidden="1" outlineLevel="1" x14ac:dyDescent="0.25">
      <c r="B218" s="160" t="str">
        <f>+IF('UNITA E CONSUMI SOTTOUTENZE'!E243&gt;0,'UNITA E CONSUMI SOTTOUTENZE'!B243,"")</f>
        <v/>
      </c>
      <c r="D218" s="83"/>
      <c r="E218" s="83"/>
      <c r="F218" s="83"/>
      <c r="G218" s="84"/>
      <c r="H218" s="50"/>
      <c r="I218" s="130"/>
      <c r="J218" s="83"/>
      <c r="K218" s="83"/>
      <c r="L218" s="84"/>
      <c r="M218" s="50"/>
      <c r="N218" s="83"/>
      <c r="O218" s="83"/>
      <c r="P218" s="83"/>
      <c r="Q218" s="84"/>
      <c r="R218" s="50"/>
      <c r="S218" s="83"/>
      <c r="T218" s="83"/>
      <c r="U218" s="83"/>
      <c r="V218" s="84"/>
      <c r="W218" s="52"/>
      <c r="X218" s="83"/>
      <c r="Y218" s="83"/>
      <c r="Z218" s="83"/>
      <c r="AA218" s="105"/>
      <c r="AB218" s="52"/>
      <c r="AC218" s="83"/>
      <c r="AE218" s="106"/>
    </row>
    <row r="219" spans="2:31" hidden="1" outlineLevel="1" x14ac:dyDescent="0.25">
      <c r="B219" s="160" t="str">
        <f>+IF('UNITA E CONSUMI SOTTOUTENZE'!E244&gt;0,'UNITA E CONSUMI SOTTOUTENZE'!B244,"")</f>
        <v/>
      </c>
      <c r="D219" s="83"/>
      <c r="E219" s="83"/>
      <c r="F219" s="83"/>
      <c r="G219" s="84"/>
      <c r="H219" s="50"/>
      <c r="I219" s="130"/>
      <c r="J219" s="83"/>
      <c r="K219" s="83"/>
      <c r="L219" s="84"/>
      <c r="M219" s="50"/>
      <c r="N219" s="83"/>
      <c r="O219" s="83"/>
      <c r="P219" s="83"/>
      <c r="Q219" s="84"/>
      <c r="R219" s="50"/>
      <c r="S219" s="83"/>
      <c r="T219" s="83"/>
      <c r="U219" s="83"/>
      <c r="V219" s="84"/>
      <c r="W219" s="52"/>
      <c r="X219" s="83"/>
      <c r="Y219" s="83"/>
      <c r="Z219" s="83"/>
      <c r="AA219" s="105"/>
      <c r="AB219" s="52"/>
      <c r="AC219" s="83"/>
      <c r="AE219" s="106"/>
    </row>
    <row r="220" spans="2:31" hidden="1" outlineLevel="1" x14ac:dyDescent="0.25">
      <c r="B220" s="160" t="str">
        <f>+IF('UNITA E CONSUMI SOTTOUTENZE'!E245&gt;0,'UNITA E CONSUMI SOTTOUTENZE'!B245,"")</f>
        <v/>
      </c>
      <c r="D220" s="83"/>
      <c r="E220" s="83"/>
      <c r="F220" s="83"/>
      <c r="G220" s="84"/>
      <c r="H220" s="50"/>
      <c r="I220" s="130"/>
      <c r="J220" s="83"/>
      <c r="K220" s="83"/>
      <c r="L220" s="84"/>
      <c r="M220" s="50"/>
      <c r="N220" s="83"/>
      <c r="O220" s="83"/>
      <c r="P220" s="83"/>
      <c r="Q220" s="84"/>
      <c r="R220" s="50"/>
      <c r="S220" s="83"/>
      <c r="T220" s="83"/>
      <c r="U220" s="83"/>
      <c r="V220" s="84"/>
      <c r="W220" s="52"/>
      <c r="X220" s="83"/>
      <c r="Y220" s="83"/>
      <c r="Z220" s="83"/>
      <c r="AA220" s="105"/>
      <c r="AB220" s="52"/>
      <c r="AC220" s="83"/>
      <c r="AE220" s="106"/>
    </row>
    <row r="221" spans="2:31" hidden="1" outlineLevel="1" x14ac:dyDescent="0.25">
      <c r="B221" s="160" t="str">
        <f>+IF('UNITA E CONSUMI SOTTOUTENZE'!E246&gt;0,'UNITA E CONSUMI SOTTOUTENZE'!B246,"")</f>
        <v/>
      </c>
      <c r="D221" s="83"/>
      <c r="E221" s="83"/>
      <c r="F221" s="83"/>
      <c r="G221" s="84"/>
      <c r="H221" s="50"/>
      <c r="I221" s="130"/>
      <c r="J221" s="83"/>
      <c r="K221" s="83"/>
      <c r="L221" s="84"/>
      <c r="M221" s="50"/>
      <c r="N221" s="83"/>
      <c r="O221" s="83"/>
      <c r="P221" s="83"/>
      <c r="Q221" s="84"/>
      <c r="R221" s="50"/>
      <c r="S221" s="83"/>
      <c r="T221" s="83"/>
      <c r="U221" s="83"/>
      <c r="V221" s="84"/>
      <c r="W221" s="52"/>
      <c r="X221" s="83"/>
      <c r="Y221" s="83"/>
      <c r="Z221" s="83"/>
      <c r="AA221" s="105"/>
      <c r="AB221" s="52"/>
      <c r="AC221" s="83"/>
      <c r="AE221" s="106"/>
    </row>
    <row r="222" spans="2:31" hidden="1" outlineLevel="1" x14ac:dyDescent="0.25">
      <c r="B222" s="160" t="str">
        <f>+IF('UNITA E CONSUMI SOTTOUTENZE'!E247&gt;0,'UNITA E CONSUMI SOTTOUTENZE'!B247,"")</f>
        <v/>
      </c>
      <c r="D222" s="83"/>
      <c r="E222" s="83"/>
      <c r="F222" s="83"/>
      <c r="G222" s="84"/>
      <c r="H222" s="50"/>
      <c r="I222" s="130"/>
      <c r="J222" s="83"/>
      <c r="K222" s="83"/>
      <c r="L222" s="84"/>
      <c r="M222" s="50"/>
      <c r="N222" s="83"/>
      <c r="O222" s="83"/>
      <c r="P222" s="83"/>
      <c r="Q222" s="84"/>
      <c r="R222" s="50"/>
      <c r="S222" s="83"/>
      <c r="T222" s="83"/>
      <c r="U222" s="83"/>
      <c r="V222" s="84"/>
      <c r="W222" s="52"/>
      <c r="X222" s="83"/>
      <c r="Y222" s="83"/>
      <c r="Z222" s="83"/>
      <c r="AA222" s="105"/>
      <c r="AB222" s="52"/>
      <c r="AC222" s="83"/>
      <c r="AE222" s="106"/>
    </row>
    <row r="223" spans="2:31" hidden="1" outlineLevel="1" x14ac:dyDescent="0.25">
      <c r="B223" s="160" t="str">
        <f>+IF('UNITA E CONSUMI SOTTOUTENZE'!E248&gt;0,'UNITA E CONSUMI SOTTOUTENZE'!B248,"")</f>
        <v/>
      </c>
      <c r="D223" s="83"/>
      <c r="E223" s="83"/>
      <c r="F223" s="83"/>
      <c r="G223" s="84"/>
      <c r="H223" s="50"/>
      <c r="I223" s="130"/>
      <c r="J223" s="83"/>
      <c r="K223" s="83"/>
      <c r="L223" s="84"/>
      <c r="M223" s="50"/>
      <c r="N223" s="83"/>
      <c r="O223" s="83"/>
      <c r="P223" s="83"/>
      <c r="Q223" s="84"/>
      <c r="R223" s="50"/>
      <c r="S223" s="83"/>
      <c r="T223" s="83"/>
      <c r="U223" s="83"/>
      <c r="V223" s="84"/>
      <c r="W223" s="52"/>
      <c r="X223" s="83"/>
      <c r="Y223" s="83"/>
      <c r="Z223" s="83"/>
      <c r="AA223" s="105"/>
      <c r="AB223" s="52"/>
      <c r="AC223" s="83"/>
      <c r="AE223" s="106"/>
    </row>
    <row r="224" spans="2:31" hidden="1" outlineLevel="1" x14ac:dyDescent="0.25">
      <c r="B224" s="160" t="str">
        <f>+IF('UNITA E CONSUMI SOTTOUTENZE'!E249&gt;0,'UNITA E CONSUMI SOTTOUTENZE'!B249,"")</f>
        <v/>
      </c>
      <c r="D224" s="83"/>
      <c r="E224" s="83"/>
      <c r="F224" s="83"/>
      <c r="G224" s="84"/>
      <c r="H224" s="50"/>
      <c r="I224" s="130"/>
      <c r="J224" s="83"/>
      <c r="K224" s="83"/>
      <c r="L224" s="84"/>
      <c r="M224" s="50"/>
      <c r="N224" s="83"/>
      <c r="O224" s="83"/>
      <c r="P224" s="83"/>
      <c r="Q224" s="84"/>
      <c r="R224" s="50"/>
      <c r="S224" s="83"/>
      <c r="T224" s="83"/>
      <c r="U224" s="83"/>
      <c r="V224" s="84"/>
      <c r="W224" s="52"/>
      <c r="X224" s="83"/>
      <c r="Y224" s="83"/>
      <c r="Z224" s="83"/>
      <c r="AA224" s="105"/>
      <c r="AB224" s="52"/>
      <c r="AC224" s="83"/>
      <c r="AE224" s="106"/>
    </row>
    <row r="225" spans="2:31" hidden="1" outlineLevel="1" x14ac:dyDescent="0.25">
      <c r="B225" s="160" t="str">
        <f>+IF('UNITA E CONSUMI SOTTOUTENZE'!E250&gt;0,'UNITA E CONSUMI SOTTOUTENZE'!B250,"")</f>
        <v/>
      </c>
      <c r="D225" s="83"/>
      <c r="E225" s="83"/>
      <c r="F225" s="83"/>
      <c r="G225" s="84"/>
      <c r="H225" s="50"/>
      <c r="I225" s="130"/>
      <c r="J225" s="83"/>
      <c r="K225" s="83"/>
      <c r="L225" s="84"/>
      <c r="M225" s="50"/>
      <c r="N225" s="83"/>
      <c r="O225" s="83"/>
      <c r="P225" s="83"/>
      <c r="Q225" s="84"/>
      <c r="R225" s="50"/>
      <c r="S225" s="83"/>
      <c r="T225" s="83"/>
      <c r="U225" s="83"/>
      <c r="V225" s="84"/>
      <c r="W225" s="52"/>
      <c r="X225" s="83"/>
      <c r="Y225" s="83"/>
      <c r="Z225" s="83"/>
      <c r="AA225" s="105"/>
      <c r="AB225" s="52"/>
      <c r="AC225" s="83"/>
      <c r="AE225" s="106"/>
    </row>
    <row r="226" spans="2:31" hidden="1" outlineLevel="1" x14ac:dyDescent="0.25">
      <c r="B226" s="160" t="str">
        <f>+IF('UNITA E CONSUMI SOTTOUTENZE'!E251&gt;0,'UNITA E CONSUMI SOTTOUTENZE'!B251,"")</f>
        <v/>
      </c>
      <c r="D226" s="83"/>
      <c r="E226" s="83"/>
      <c r="F226" s="83"/>
      <c r="G226" s="84"/>
      <c r="H226" s="50"/>
      <c r="I226" s="130"/>
      <c r="J226" s="83"/>
      <c r="K226" s="83"/>
      <c r="L226" s="84"/>
      <c r="M226" s="50"/>
      <c r="N226" s="83"/>
      <c r="O226" s="83"/>
      <c r="P226" s="83"/>
      <c r="Q226" s="84"/>
      <c r="R226" s="50"/>
      <c r="S226" s="83"/>
      <c r="T226" s="83"/>
      <c r="U226" s="83"/>
      <c r="V226" s="84"/>
      <c r="W226" s="52"/>
      <c r="X226" s="83"/>
      <c r="Y226" s="83"/>
      <c r="Z226" s="83"/>
      <c r="AA226" s="105"/>
      <c r="AB226" s="52"/>
      <c r="AC226" s="83"/>
      <c r="AE226" s="106"/>
    </row>
    <row r="227" spans="2:31" hidden="1" outlineLevel="1" x14ac:dyDescent="0.25">
      <c r="B227" s="160" t="str">
        <f>+IF('UNITA E CONSUMI SOTTOUTENZE'!E252&gt;0,'UNITA E CONSUMI SOTTOUTENZE'!B252,"")</f>
        <v/>
      </c>
      <c r="D227" s="83"/>
      <c r="E227" s="83"/>
      <c r="F227" s="83"/>
      <c r="G227" s="84"/>
      <c r="H227" s="50"/>
      <c r="I227" s="130"/>
      <c r="J227" s="83"/>
      <c r="K227" s="83"/>
      <c r="L227" s="84"/>
      <c r="M227" s="50"/>
      <c r="N227" s="83"/>
      <c r="O227" s="83"/>
      <c r="P227" s="83"/>
      <c r="Q227" s="84"/>
      <c r="R227" s="50"/>
      <c r="S227" s="83"/>
      <c r="T227" s="83"/>
      <c r="U227" s="83"/>
      <c r="V227" s="84"/>
      <c r="W227" s="52"/>
      <c r="X227" s="83"/>
      <c r="Y227" s="83"/>
      <c r="Z227" s="83"/>
      <c r="AA227" s="105"/>
      <c r="AB227" s="52"/>
      <c r="AC227" s="83"/>
      <c r="AE227" s="106"/>
    </row>
    <row r="228" spans="2:31" hidden="1" outlineLevel="1" x14ac:dyDescent="0.25">
      <c r="B228" s="160" t="str">
        <f>+IF('UNITA E CONSUMI SOTTOUTENZE'!E253&gt;0,'UNITA E CONSUMI SOTTOUTENZE'!B253,"")</f>
        <v/>
      </c>
      <c r="D228" s="83"/>
      <c r="E228" s="83"/>
      <c r="F228" s="83"/>
      <c r="G228" s="84"/>
      <c r="H228" s="50"/>
      <c r="I228" s="130"/>
      <c r="J228" s="83"/>
      <c r="K228" s="83"/>
      <c r="L228" s="84"/>
      <c r="M228" s="50"/>
      <c r="N228" s="83"/>
      <c r="O228" s="83"/>
      <c r="P228" s="83"/>
      <c r="Q228" s="84"/>
      <c r="R228" s="50"/>
      <c r="S228" s="83"/>
      <c r="T228" s="83"/>
      <c r="U228" s="83"/>
      <c r="V228" s="84"/>
      <c r="W228" s="52"/>
      <c r="X228" s="83"/>
      <c r="Y228" s="83"/>
      <c r="Z228" s="83"/>
      <c r="AA228" s="105"/>
      <c r="AB228" s="52"/>
      <c r="AC228" s="83"/>
      <c r="AE228" s="106"/>
    </row>
    <row r="229" spans="2:31" hidden="1" outlineLevel="1" x14ac:dyDescent="0.25">
      <c r="B229" s="160" t="str">
        <f>+IF('UNITA E CONSUMI SOTTOUTENZE'!E254&gt;0,'UNITA E CONSUMI SOTTOUTENZE'!B254,"")</f>
        <v/>
      </c>
      <c r="D229" s="83"/>
      <c r="E229" s="83"/>
      <c r="F229" s="83"/>
      <c r="G229" s="84"/>
      <c r="H229" s="50"/>
      <c r="I229" s="130"/>
      <c r="J229" s="83"/>
      <c r="K229" s="83"/>
      <c r="L229" s="84"/>
      <c r="M229" s="50"/>
      <c r="N229" s="83"/>
      <c r="O229" s="83"/>
      <c r="P229" s="83"/>
      <c r="Q229" s="84"/>
      <c r="R229" s="50"/>
      <c r="S229" s="83"/>
      <c r="T229" s="83"/>
      <c r="U229" s="83"/>
      <c r="V229" s="84"/>
      <c r="W229" s="52"/>
      <c r="X229" s="83"/>
      <c r="Y229" s="83"/>
      <c r="Z229" s="83"/>
      <c r="AA229" s="105"/>
      <c r="AB229" s="52"/>
      <c r="AC229" s="83"/>
      <c r="AE229" s="106"/>
    </row>
    <row r="230" spans="2:31" hidden="1" outlineLevel="1" x14ac:dyDescent="0.25">
      <c r="B230" s="160" t="str">
        <f>+IF('UNITA E CONSUMI SOTTOUTENZE'!E255&gt;0,'UNITA E CONSUMI SOTTOUTENZE'!B255,"")</f>
        <v/>
      </c>
      <c r="D230" s="83"/>
      <c r="E230" s="83"/>
      <c r="F230" s="83"/>
      <c r="G230" s="84"/>
      <c r="H230" s="50"/>
      <c r="I230" s="130"/>
      <c r="J230" s="83"/>
      <c r="K230" s="83"/>
      <c r="L230" s="84"/>
      <c r="M230" s="50"/>
      <c r="N230" s="83"/>
      <c r="O230" s="83"/>
      <c r="P230" s="83"/>
      <c r="Q230" s="84"/>
      <c r="R230" s="50"/>
      <c r="S230" s="83"/>
      <c r="T230" s="83"/>
      <c r="U230" s="83"/>
      <c r="V230" s="84"/>
      <c r="W230" s="52"/>
      <c r="X230" s="83"/>
      <c r="Y230" s="83"/>
      <c r="Z230" s="83"/>
      <c r="AA230" s="105"/>
      <c r="AB230" s="52"/>
      <c r="AC230" s="83"/>
      <c r="AE230" s="106"/>
    </row>
    <row r="231" spans="2:31" hidden="1" outlineLevel="1" x14ac:dyDescent="0.25">
      <c r="B231" s="160" t="str">
        <f>+IF('UNITA E CONSUMI SOTTOUTENZE'!E256&gt;0,'UNITA E CONSUMI SOTTOUTENZE'!B256,"")</f>
        <v/>
      </c>
      <c r="D231" s="83"/>
      <c r="E231" s="83"/>
      <c r="F231" s="83"/>
      <c r="G231" s="84"/>
      <c r="H231" s="50"/>
      <c r="I231" s="130"/>
      <c r="J231" s="83"/>
      <c r="K231" s="83"/>
      <c r="L231" s="84"/>
      <c r="M231" s="50"/>
      <c r="N231" s="83"/>
      <c r="O231" s="83"/>
      <c r="P231" s="83"/>
      <c r="Q231" s="84"/>
      <c r="R231" s="50"/>
      <c r="S231" s="83"/>
      <c r="T231" s="83"/>
      <c r="U231" s="83"/>
      <c r="V231" s="84"/>
      <c r="W231" s="52"/>
      <c r="X231" s="83"/>
      <c r="Y231" s="83"/>
      <c r="Z231" s="83"/>
      <c r="AA231" s="105"/>
      <c r="AB231" s="52"/>
      <c r="AC231" s="83"/>
      <c r="AE231" s="106"/>
    </row>
    <row r="232" spans="2:31" hidden="1" outlineLevel="1" x14ac:dyDescent="0.25">
      <c r="B232" s="160" t="str">
        <f>+IF('UNITA E CONSUMI SOTTOUTENZE'!E257&gt;0,'UNITA E CONSUMI SOTTOUTENZE'!B257,"")</f>
        <v/>
      </c>
      <c r="D232" s="83"/>
      <c r="E232" s="83"/>
      <c r="F232" s="83"/>
      <c r="G232" s="84"/>
      <c r="H232" s="50"/>
      <c r="I232" s="130"/>
      <c r="J232" s="83"/>
      <c r="K232" s="83"/>
      <c r="L232" s="84"/>
      <c r="M232" s="50"/>
      <c r="N232" s="83"/>
      <c r="O232" s="83"/>
      <c r="P232" s="83"/>
      <c r="Q232" s="84"/>
      <c r="R232" s="50"/>
      <c r="S232" s="83"/>
      <c r="T232" s="83"/>
      <c r="U232" s="83"/>
      <c r="V232" s="84"/>
      <c r="W232" s="52"/>
      <c r="X232" s="83"/>
      <c r="Y232" s="83"/>
      <c r="Z232" s="83"/>
      <c r="AA232" s="105"/>
      <c r="AB232" s="52"/>
      <c r="AC232" s="83"/>
      <c r="AE232" s="106"/>
    </row>
    <row r="233" spans="2:31" hidden="1" outlineLevel="1" x14ac:dyDescent="0.25">
      <c r="B233" s="160" t="str">
        <f>+IF('UNITA E CONSUMI SOTTOUTENZE'!E258&gt;0,'UNITA E CONSUMI SOTTOUTENZE'!B258,"")</f>
        <v/>
      </c>
      <c r="D233" s="83"/>
      <c r="E233" s="83"/>
      <c r="F233" s="83"/>
      <c r="G233" s="84"/>
      <c r="H233" s="50"/>
      <c r="I233" s="130"/>
      <c r="J233" s="83"/>
      <c r="K233" s="83"/>
      <c r="L233" s="84"/>
      <c r="M233" s="50"/>
      <c r="N233" s="83"/>
      <c r="O233" s="83"/>
      <c r="P233" s="83"/>
      <c r="Q233" s="84"/>
      <c r="R233" s="50"/>
      <c r="S233" s="83"/>
      <c r="T233" s="83"/>
      <c r="U233" s="83"/>
      <c r="V233" s="84"/>
      <c r="W233" s="52"/>
      <c r="X233" s="83"/>
      <c r="Y233" s="83"/>
      <c r="Z233" s="83"/>
      <c r="AA233" s="105"/>
      <c r="AB233" s="52"/>
      <c r="AC233" s="83"/>
      <c r="AE233" s="106"/>
    </row>
    <row r="234" spans="2:31" hidden="1" outlineLevel="1" x14ac:dyDescent="0.25">
      <c r="B234" s="160" t="str">
        <f>+IF('UNITA E CONSUMI SOTTOUTENZE'!E259&gt;0,'UNITA E CONSUMI SOTTOUTENZE'!B259,"")</f>
        <v/>
      </c>
      <c r="D234" s="83"/>
      <c r="E234" s="83"/>
      <c r="F234" s="83"/>
      <c r="G234" s="84"/>
      <c r="H234" s="50"/>
      <c r="I234" s="130"/>
      <c r="J234" s="83"/>
      <c r="K234" s="83"/>
      <c r="L234" s="84"/>
      <c r="M234" s="50"/>
      <c r="N234" s="83"/>
      <c r="O234" s="83"/>
      <c r="P234" s="83"/>
      <c r="Q234" s="84"/>
      <c r="R234" s="50"/>
      <c r="S234" s="83"/>
      <c r="T234" s="83"/>
      <c r="U234" s="83"/>
      <c r="V234" s="84"/>
      <c r="W234" s="52"/>
      <c r="X234" s="83"/>
      <c r="Y234" s="83"/>
      <c r="Z234" s="83"/>
      <c r="AA234" s="105"/>
      <c r="AB234" s="52"/>
      <c r="AC234" s="83"/>
      <c r="AE234" s="106"/>
    </row>
    <row r="235" spans="2:31" hidden="1" outlineLevel="1" x14ac:dyDescent="0.25">
      <c r="B235" s="160" t="str">
        <f>+IF('UNITA E CONSUMI SOTTOUTENZE'!E260&gt;0,'UNITA E CONSUMI SOTTOUTENZE'!B260,"")</f>
        <v/>
      </c>
      <c r="D235" s="83"/>
      <c r="E235" s="83"/>
      <c r="F235" s="83"/>
      <c r="G235" s="84"/>
      <c r="H235" s="50"/>
      <c r="I235" s="130"/>
      <c r="J235" s="83"/>
      <c r="K235" s="83"/>
      <c r="L235" s="84"/>
      <c r="M235" s="50"/>
      <c r="N235" s="83"/>
      <c r="O235" s="83"/>
      <c r="P235" s="83"/>
      <c r="Q235" s="84"/>
      <c r="R235" s="50"/>
      <c r="S235" s="83"/>
      <c r="T235" s="83"/>
      <c r="U235" s="83"/>
      <c r="V235" s="84"/>
      <c r="W235" s="52"/>
      <c r="X235" s="83"/>
      <c r="Y235" s="83"/>
      <c r="Z235" s="83"/>
      <c r="AA235" s="105"/>
      <c r="AB235" s="52"/>
      <c r="AC235" s="83"/>
      <c r="AE235" s="106"/>
    </row>
    <row r="236" spans="2:31" hidden="1" outlineLevel="1" x14ac:dyDescent="0.25">
      <c r="B236" s="160" t="str">
        <f>+IF('UNITA E CONSUMI SOTTOUTENZE'!E261&gt;0,'UNITA E CONSUMI SOTTOUTENZE'!B261,"")</f>
        <v/>
      </c>
      <c r="D236" s="83"/>
      <c r="E236" s="83"/>
      <c r="F236" s="83"/>
      <c r="G236" s="84"/>
      <c r="H236" s="50"/>
      <c r="I236" s="130"/>
      <c r="J236" s="83"/>
      <c r="K236" s="83"/>
      <c r="L236" s="84"/>
      <c r="M236" s="50"/>
      <c r="N236" s="83"/>
      <c r="O236" s="83"/>
      <c r="P236" s="83"/>
      <c r="Q236" s="84"/>
      <c r="R236" s="50"/>
      <c r="S236" s="83"/>
      <c r="T236" s="83"/>
      <c r="U236" s="83"/>
      <c r="V236" s="84"/>
      <c r="W236" s="52"/>
      <c r="X236" s="83"/>
      <c r="Y236" s="83"/>
      <c r="Z236" s="83"/>
      <c r="AA236" s="105"/>
      <c r="AB236" s="52"/>
      <c r="AC236" s="83"/>
      <c r="AE236" s="106"/>
    </row>
    <row r="237" spans="2:31" hidden="1" outlineLevel="1" x14ac:dyDescent="0.25">
      <c r="B237" s="160" t="str">
        <f>+IF('UNITA E CONSUMI SOTTOUTENZE'!E262&gt;0,'UNITA E CONSUMI SOTTOUTENZE'!B262,"")</f>
        <v/>
      </c>
      <c r="D237" s="83"/>
      <c r="E237" s="83"/>
      <c r="F237" s="83"/>
      <c r="G237" s="84"/>
      <c r="H237" s="50"/>
      <c r="I237" s="130"/>
      <c r="J237" s="83"/>
      <c r="K237" s="83"/>
      <c r="L237" s="84"/>
      <c r="M237" s="50"/>
      <c r="N237" s="83"/>
      <c r="O237" s="83"/>
      <c r="P237" s="83"/>
      <c r="Q237" s="84"/>
      <c r="R237" s="50"/>
      <c r="S237" s="83"/>
      <c r="T237" s="83"/>
      <c r="U237" s="83"/>
      <c r="V237" s="84"/>
      <c r="W237" s="52"/>
      <c r="X237" s="83"/>
      <c r="Y237" s="83"/>
      <c r="Z237" s="83"/>
      <c r="AA237" s="105"/>
      <c r="AB237" s="52"/>
      <c r="AC237" s="83"/>
      <c r="AE237" s="106"/>
    </row>
    <row r="238" spans="2:31" hidden="1" outlineLevel="1" x14ac:dyDescent="0.25">
      <c r="B238" s="160" t="str">
        <f>+IF('UNITA E CONSUMI SOTTOUTENZE'!E263&gt;0,'UNITA E CONSUMI SOTTOUTENZE'!B263,"")</f>
        <v/>
      </c>
      <c r="D238" s="83"/>
      <c r="E238" s="83"/>
      <c r="F238" s="83"/>
      <c r="G238" s="84"/>
      <c r="H238" s="50"/>
      <c r="I238" s="130"/>
      <c r="J238" s="83"/>
      <c r="K238" s="83"/>
      <c r="L238" s="84"/>
      <c r="M238" s="50"/>
      <c r="N238" s="83"/>
      <c r="O238" s="83"/>
      <c r="P238" s="83"/>
      <c r="Q238" s="84"/>
      <c r="R238" s="50"/>
      <c r="S238" s="83"/>
      <c r="T238" s="83"/>
      <c r="U238" s="83"/>
      <c r="V238" s="84"/>
      <c r="W238" s="52"/>
      <c r="X238" s="83"/>
      <c r="Y238" s="83"/>
      <c r="Z238" s="83"/>
      <c r="AA238" s="105"/>
      <c r="AB238" s="52"/>
      <c r="AC238" s="83"/>
      <c r="AE238" s="106"/>
    </row>
    <row r="239" spans="2:31" hidden="1" outlineLevel="1" x14ac:dyDescent="0.25">
      <c r="B239" s="160" t="str">
        <f>+IF('UNITA E CONSUMI SOTTOUTENZE'!E264&gt;0,'UNITA E CONSUMI SOTTOUTENZE'!B264,"")</f>
        <v/>
      </c>
      <c r="D239" s="83"/>
      <c r="E239" s="83"/>
      <c r="F239" s="83"/>
      <c r="G239" s="84"/>
      <c r="H239" s="50"/>
      <c r="I239" s="130"/>
      <c r="J239" s="83"/>
      <c r="K239" s="83"/>
      <c r="L239" s="84"/>
      <c r="M239" s="50"/>
      <c r="N239" s="83"/>
      <c r="O239" s="83"/>
      <c r="P239" s="83"/>
      <c r="Q239" s="84"/>
      <c r="R239" s="50"/>
      <c r="S239" s="83"/>
      <c r="T239" s="83"/>
      <c r="U239" s="83"/>
      <c r="V239" s="84"/>
      <c r="W239" s="52"/>
      <c r="X239" s="83"/>
      <c r="Y239" s="83"/>
      <c r="Z239" s="83"/>
      <c r="AA239" s="105"/>
      <c r="AB239" s="52"/>
      <c r="AC239" s="83"/>
      <c r="AE239" s="106"/>
    </row>
    <row r="240" spans="2:31" hidden="1" outlineLevel="1" x14ac:dyDescent="0.25">
      <c r="B240" s="160" t="str">
        <f>+IF('UNITA E CONSUMI SOTTOUTENZE'!E265&gt;0,'UNITA E CONSUMI SOTTOUTENZE'!B265,"")</f>
        <v/>
      </c>
      <c r="D240" s="83"/>
      <c r="E240" s="83"/>
      <c r="F240" s="83"/>
      <c r="G240" s="84"/>
      <c r="H240" s="50"/>
      <c r="I240" s="130"/>
      <c r="J240" s="83"/>
      <c r="K240" s="83"/>
      <c r="L240" s="84"/>
      <c r="M240" s="50"/>
      <c r="N240" s="83"/>
      <c r="O240" s="83"/>
      <c r="P240" s="83"/>
      <c r="Q240" s="84"/>
      <c r="R240" s="50"/>
      <c r="S240" s="83"/>
      <c r="T240" s="83"/>
      <c r="U240" s="83"/>
      <c r="V240" s="84"/>
      <c r="W240" s="52"/>
      <c r="X240" s="83"/>
      <c r="Y240" s="83"/>
      <c r="Z240" s="83"/>
      <c r="AA240" s="105"/>
      <c r="AB240" s="52"/>
      <c r="AC240" s="83"/>
      <c r="AE240" s="106"/>
    </row>
    <row r="241" spans="2:31" hidden="1" outlineLevel="1" x14ac:dyDescent="0.25">
      <c r="B241" s="160" t="str">
        <f>+IF('UNITA E CONSUMI SOTTOUTENZE'!E266&gt;0,'UNITA E CONSUMI SOTTOUTENZE'!B266,"")</f>
        <v/>
      </c>
      <c r="D241" s="83"/>
      <c r="E241" s="83"/>
      <c r="F241" s="83"/>
      <c r="G241" s="84"/>
      <c r="H241" s="50"/>
      <c r="I241" s="130"/>
      <c r="J241" s="83"/>
      <c r="K241" s="83"/>
      <c r="L241" s="84"/>
      <c r="M241" s="50"/>
      <c r="N241" s="83"/>
      <c r="O241" s="83"/>
      <c r="P241" s="83"/>
      <c r="Q241" s="84"/>
      <c r="R241" s="50"/>
      <c r="S241" s="83"/>
      <c r="T241" s="83"/>
      <c r="U241" s="83"/>
      <c r="V241" s="84"/>
      <c r="W241" s="52"/>
      <c r="X241" s="83"/>
      <c r="Y241" s="83"/>
      <c r="Z241" s="83"/>
      <c r="AA241" s="105"/>
      <c r="AB241" s="52"/>
      <c r="AC241" s="83"/>
      <c r="AE241" s="106"/>
    </row>
    <row r="242" spans="2:31" hidden="1" outlineLevel="1" x14ac:dyDescent="0.25">
      <c r="B242" s="160" t="str">
        <f>+IF('UNITA E CONSUMI SOTTOUTENZE'!E267&gt;0,'UNITA E CONSUMI SOTTOUTENZE'!B267,"")</f>
        <v/>
      </c>
      <c r="D242" s="83"/>
      <c r="E242" s="83"/>
      <c r="F242" s="83"/>
      <c r="G242" s="84"/>
      <c r="H242" s="50"/>
      <c r="I242" s="130"/>
      <c r="J242" s="83"/>
      <c r="K242" s="83"/>
      <c r="L242" s="84"/>
      <c r="M242" s="50"/>
      <c r="N242" s="83"/>
      <c r="O242" s="83"/>
      <c r="P242" s="83"/>
      <c r="Q242" s="84"/>
      <c r="R242" s="50"/>
      <c r="S242" s="83"/>
      <c r="T242" s="83"/>
      <c r="U242" s="83"/>
      <c r="V242" s="84"/>
      <c r="W242" s="52"/>
      <c r="X242" s="83"/>
      <c r="Y242" s="83"/>
      <c r="Z242" s="83"/>
      <c r="AA242" s="105"/>
      <c r="AB242" s="52"/>
      <c r="AC242" s="83"/>
      <c r="AE242" s="106"/>
    </row>
    <row r="243" spans="2:31" hidden="1" outlineLevel="1" x14ac:dyDescent="0.25">
      <c r="B243" s="160" t="str">
        <f>+IF('UNITA E CONSUMI SOTTOUTENZE'!E268&gt;0,'UNITA E CONSUMI SOTTOUTENZE'!B268,"")</f>
        <v/>
      </c>
      <c r="D243" s="83"/>
      <c r="E243" s="83"/>
      <c r="F243" s="83"/>
      <c r="G243" s="84"/>
      <c r="H243" s="50"/>
      <c r="I243" s="130"/>
      <c r="J243" s="83"/>
      <c r="K243" s="83"/>
      <c r="L243" s="84"/>
      <c r="M243" s="50"/>
      <c r="N243" s="83"/>
      <c r="O243" s="83"/>
      <c r="P243" s="83"/>
      <c r="Q243" s="84"/>
      <c r="R243" s="50"/>
      <c r="S243" s="83"/>
      <c r="T243" s="83"/>
      <c r="U243" s="83"/>
      <c r="V243" s="84"/>
      <c r="W243" s="52"/>
      <c r="X243" s="83"/>
      <c r="Y243" s="83"/>
      <c r="Z243" s="83"/>
      <c r="AA243" s="105"/>
      <c r="AB243" s="52"/>
      <c r="AC243" s="83"/>
      <c r="AE243" s="106"/>
    </row>
    <row r="244" spans="2:31" hidden="1" outlineLevel="1" x14ac:dyDescent="0.25">
      <c r="B244" s="160" t="str">
        <f>+IF('UNITA E CONSUMI SOTTOUTENZE'!E269&gt;0,'UNITA E CONSUMI SOTTOUTENZE'!B269,"")</f>
        <v/>
      </c>
      <c r="D244" s="83"/>
      <c r="E244" s="83"/>
      <c r="F244" s="83"/>
      <c r="G244" s="84"/>
      <c r="H244" s="50"/>
      <c r="I244" s="130"/>
      <c r="J244" s="83"/>
      <c r="K244" s="83"/>
      <c r="L244" s="84"/>
      <c r="M244" s="50"/>
      <c r="N244" s="83"/>
      <c r="O244" s="83"/>
      <c r="P244" s="83"/>
      <c r="Q244" s="84"/>
      <c r="R244" s="50"/>
      <c r="S244" s="83"/>
      <c r="T244" s="83"/>
      <c r="U244" s="83"/>
      <c r="V244" s="84"/>
      <c r="W244" s="52"/>
      <c r="X244" s="83"/>
      <c r="Y244" s="83"/>
      <c r="Z244" s="83"/>
      <c r="AA244" s="105"/>
      <c r="AB244" s="52"/>
      <c r="AC244" s="83"/>
      <c r="AE244" s="106"/>
    </row>
    <row r="245" spans="2:31" hidden="1" outlineLevel="1" x14ac:dyDescent="0.25">
      <c r="B245" s="160" t="str">
        <f>+IF('UNITA E CONSUMI SOTTOUTENZE'!E270&gt;0,'UNITA E CONSUMI SOTTOUTENZE'!B270,"")</f>
        <v/>
      </c>
      <c r="D245" s="83"/>
      <c r="E245" s="83"/>
      <c r="F245" s="83"/>
      <c r="G245" s="84"/>
      <c r="H245" s="50"/>
      <c r="I245" s="130"/>
      <c r="J245" s="83"/>
      <c r="K245" s="83"/>
      <c r="L245" s="84"/>
      <c r="M245" s="50"/>
      <c r="N245" s="83"/>
      <c r="O245" s="83"/>
      <c r="P245" s="83"/>
      <c r="Q245" s="84"/>
      <c r="R245" s="50"/>
      <c r="S245" s="83"/>
      <c r="T245" s="83"/>
      <c r="U245" s="83"/>
      <c r="V245" s="84"/>
      <c r="W245" s="52"/>
      <c r="X245" s="83"/>
      <c r="Y245" s="83"/>
      <c r="Z245" s="83"/>
      <c r="AA245" s="105"/>
      <c r="AB245" s="52"/>
      <c r="AC245" s="83"/>
      <c r="AE245" s="106"/>
    </row>
    <row r="246" spans="2:31" hidden="1" outlineLevel="1" x14ac:dyDescent="0.25">
      <c r="B246" s="160" t="str">
        <f>+IF('UNITA E CONSUMI SOTTOUTENZE'!E271&gt;0,'UNITA E CONSUMI SOTTOUTENZE'!B271,"")</f>
        <v/>
      </c>
      <c r="D246" s="83"/>
      <c r="E246" s="83"/>
      <c r="F246" s="83"/>
      <c r="G246" s="84"/>
      <c r="H246" s="50"/>
      <c r="I246" s="130"/>
      <c r="J246" s="83"/>
      <c r="K246" s="83"/>
      <c r="L246" s="84"/>
      <c r="M246" s="50"/>
      <c r="N246" s="83"/>
      <c r="O246" s="83"/>
      <c r="P246" s="83"/>
      <c r="Q246" s="84"/>
      <c r="R246" s="50"/>
      <c r="S246" s="83"/>
      <c r="T246" s="83"/>
      <c r="U246" s="83"/>
      <c r="V246" s="84"/>
      <c r="W246" s="52"/>
      <c r="X246" s="83"/>
      <c r="Y246" s="83"/>
      <c r="Z246" s="83"/>
      <c r="AA246" s="105"/>
      <c r="AB246" s="52"/>
      <c r="AC246" s="83"/>
      <c r="AE246" s="106"/>
    </row>
    <row r="247" spans="2:31" hidden="1" outlineLevel="1" x14ac:dyDescent="0.25">
      <c r="B247" s="160" t="str">
        <f>+IF('UNITA E CONSUMI SOTTOUTENZE'!E272&gt;0,'UNITA E CONSUMI SOTTOUTENZE'!B272,"")</f>
        <v/>
      </c>
      <c r="D247" s="83"/>
      <c r="E247" s="83"/>
      <c r="F247" s="83"/>
      <c r="G247" s="84"/>
      <c r="H247" s="50"/>
      <c r="I247" s="130"/>
      <c r="J247" s="83"/>
      <c r="K247" s="83"/>
      <c r="L247" s="84"/>
      <c r="M247" s="50"/>
      <c r="N247" s="83"/>
      <c r="O247" s="83"/>
      <c r="P247" s="83"/>
      <c r="Q247" s="84"/>
      <c r="R247" s="50"/>
      <c r="S247" s="83"/>
      <c r="T247" s="83"/>
      <c r="U247" s="83"/>
      <c r="V247" s="84"/>
      <c r="W247" s="52"/>
      <c r="X247" s="83"/>
      <c r="Y247" s="83"/>
      <c r="Z247" s="83"/>
      <c r="AA247" s="105"/>
      <c r="AB247" s="52"/>
      <c r="AC247" s="83"/>
      <c r="AE247" s="106"/>
    </row>
    <row r="248" spans="2:31" hidden="1" outlineLevel="1" x14ac:dyDescent="0.25">
      <c r="B248" s="160" t="str">
        <f>+IF('UNITA E CONSUMI SOTTOUTENZE'!E273&gt;0,'UNITA E CONSUMI SOTTOUTENZE'!B273,"")</f>
        <v/>
      </c>
      <c r="D248" s="83"/>
      <c r="E248" s="83"/>
      <c r="F248" s="83"/>
      <c r="G248" s="84"/>
      <c r="H248" s="50"/>
      <c r="I248" s="130"/>
      <c r="J248" s="83"/>
      <c r="K248" s="83"/>
      <c r="L248" s="84"/>
      <c r="M248" s="50"/>
      <c r="N248" s="83"/>
      <c r="O248" s="83"/>
      <c r="P248" s="83"/>
      <c r="Q248" s="84"/>
      <c r="R248" s="50"/>
      <c r="S248" s="83"/>
      <c r="T248" s="83"/>
      <c r="U248" s="83"/>
      <c r="V248" s="84"/>
      <c r="W248" s="52"/>
      <c r="X248" s="83"/>
      <c r="Y248" s="83"/>
      <c r="Z248" s="83"/>
      <c r="AA248" s="105"/>
      <c r="AB248" s="52"/>
      <c r="AC248" s="83"/>
      <c r="AE248" s="106"/>
    </row>
    <row r="249" spans="2:31" hidden="1" outlineLevel="1" x14ac:dyDescent="0.25">
      <c r="B249" s="160" t="str">
        <f>+IF('UNITA E CONSUMI SOTTOUTENZE'!E274&gt;0,'UNITA E CONSUMI SOTTOUTENZE'!B274,"")</f>
        <v/>
      </c>
      <c r="D249" s="83"/>
      <c r="E249" s="83"/>
      <c r="F249" s="83"/>
      <c r="G249" s="84"/>
      <c r="H249" s="50"/>
      <c r="I249" s="130"/>
      <c r="J249" s="83"/>
      <c r="K249" s="83"/>
      <c r="L249" s="84"/>
      <c r="M249" s="50"/>
      <c r="N249" s="83"/>
      <c r="O249" s="83"/>
      <c r="P249" s="83"/>
      <c r="Q249" s="84"/>
      <c r="R249" s="50"/>
      <c r="S249" s="83"/>
      <c r="T249" s="83"/>
      <c r="U249" s="83"/>
      <c r="V249" s="84"/>
      <c r="W249" s="52"/>
      <c r="X249" s="83"/>
      <c r="Y249" s="83"/>
      <c r="Z249" s="83"/>
      <c r="AA249" s="105"/>
      <c r="AB249" s="52"/>
      <c r="AC249" s="83"/>
      <c r="AE249" s="106"/>
    </row>
    <row r="250" spans="2:31" hidden="1" outlineLevel="1" x14ac:dyDescent="0.25">
      <c r="B250" s="160" t="str">
        <f>+IF('UNITA E CONSUMI SOTTOUTENZE'!E275&gt;0,'UNITA E CONSUMI SOTTOUTENZE'!B275,"")</f>
        <v/>
      </c>
      <c r="D250" s="83"/>
      <c r="E250" s="83"/>
      <c r="F250" s="83"/>
      <c r="G250" s="84"/>
      <c r="H250" s="50"/>
      <c r="I250" s="130"/>
      <c r="J250" s="83"/>
      <c r="K250" s="83"/>
      <c r="L250" s="84"/>
      <c r="M250" s="50"/>
      <c r="N250" s="83"/>
      <c r="O250" s="83"/>
      <c r="P250" s="83"/>
      <c r="Q250" s="84"/>
      <c r="R250" s="50"/>
      <c r="S250" s="83"/>
      <c r="T250" s="83"/>
      <c r="U250" s="83"/>
      <c r="V250" s="84"/>
      <c r="W250" s="52"/>
      <c r="X250" s="83"/>
      <c r="Y250" s="83"/>
      <c r="Z250" s="83"/>
      <c r="AA250" s="105"/>
      <c r="AB250" s="52"/>
      <c r="AC250" s="83"/>
      <c r="AE250" s="106"/>
    </row>
    <row r="251" spans="2:31" hidden="1" outlineLevel="1" x14ac:dyDescent="0.25">
      <c r="B251" s="160" t="str">
        <f>+IF('UNITA E CONSUMI SOTTOUTENZE'!E276&gt;0,'UNITA E CONSUMI SOTTOUTENZE'!B276,"")</f>
        <v/>
      </c>
      <c r="D251" s="83"/>
      <c r="E251" s="83"/>
      <c r="F251" s="83"/>
      <c r="G251" s="84"/>
      <c r="H251" s="50"/>
      <c r="I251" s="130"/>
      <c r="J251" s="83"/>
      <c r="K251" s="83"/>
      <c r="L251" s="84"/>
      <c r="M251" s="50"/>
      <c r="N251" s="83"/>
      <c r="O251" s="83"/>
      <c r="P251" s="83"/>
      <c r="Q251" s="84"/>
      <c r="R251" s="50"/>
      <c r="S251" s="83"/>
      <c r="T251" s="83"/>
      <c r="U251" s="83"/>
      <c r="V251" s="84"/>
      <c r="W251" s="52"/>
      <c r="X251" s="83"/>
      <c r="Y251" s="83"/>
      <c r="Z251" s="83"/>
      <c r="AA251" s="105"/>
      <c r="AB251" s="52"/>
      <c r="AC251" s="83"/>
      <c r="AE251" s="106"/>
    </row>
    <row r="252" spans="2:31" hidden="1" outlineLevel="1" x14ac:dyDescent="0.25">
      <c r="B252" s="160" t="str">
        <f>+IF('UNITA E CONSUMI SOTTOUTENZE'!E277&gt;0,'UNITA E CONSUMI SOTTOUTENZE'!B277,"")</f>
        <v/>
      </c>
      <c r="D252" s="83"/>
      <c r="E252" s="83"/>
      <c r="F252" s="83"/>
      <c r="G252" s="84"/>
      <c r="H252" s="50"/>
      <c r="I252" s="130"/>
      <c r="J252" s="83"/>
      <c r="K252" s="83"/>
      <c r="L252" s="84"/>
      <c r="M252" s="50"/>
      <c r="N252" s="83"/>
      <c r="O252" s="83"/>
      <c r="P252" s="83"/>
      <c r="Q252" s="84"/>
      <c r="R252" s="50"/>
      <c r="S252" s="83"/>
      <c r="T252" s="83"/>
      <c r="U252" s="83"/>
      <c r="V252" s="84"/>
      <c r="W252" s="52"/>
      <c r="X252" s="83"/>
      <c r="Y252" s="83"/>
      <c r="Z252" s="83"/>
      <c r="AA252" s="105"/>
      <c r="AB252" s="52"/>
      <c r="AC252" s="83"/>
      <c r="AE252" s="106"/>
    </row>
    <row r="253" spans="2:31" hidden="1" outlineLevel="1" x14ac:dyDescent="0.25">
      <c r="B253" s="160" t="str">
        <f>+IF('UNITA E CONSUMI SOTTOUTENZE'!E278&gt;0,'UNITA E CONSUMI SOTTOUTENZE'!B278,"")</f>
        <v/>
      </c>
      <c r="D253" s="83"/>
      <c r="E253" s="83"/>
      <c r="F253" s="83"/>
      <c r="G253" s="84"/>
      <c r="H253" s="50"/>
      <c r="I253" s="130"/>
      <c r="J253" s="83"/>
      <c r="K253" s="83"/>
      <c r="L253" s="84"/>
      <c r="M253" s="50"/>
      <c r="N253" s="83"/>
      <c r="O253" s="83"/>
      <c r="P253" s="83"/>
      <c r="Q253" s="84"/>
      <c r="R253" s="50"/>
      <c r="S253" s="83"/>
      <c r="T253" s="83"/>
      <c r="U253" s="83"/>
      <c r="V253" s="84"/>
      <c r="W253" s="52"/>
      <c r="X253" s="83"/>
      <c r="Y253" s="83"/>
      <c r="Z253" s="83"/>
      <c r="AA253" s="105"/>
      <c r="AB253" s="52"/>
      <c r="AC253" s="83"/>
      <c r="AE253" s="106"/>
    </row>
    <row r="254" spans="2:31" hidden="1" outlineLevel="1" x14ac:dyDescent="0.25">
      <c r="B254" s="160" t="str">
        <f>+IF('UNITA E CONSUMI SOTTOUTENZE'!E279&gt;0,'UNITA E CONSUMI SOTTOUTENZE'!B279,"")</f>
        <v/>
      </c>
      <c r="D254" s="83"/>
      <c r="E254" s="83"/>
      <c r="F254" s="83"/>
      <c r="G254" s="84"/>
      <c r="H254" s="50"/>
      <c r="I254" s="130"/>
      <c r="J254" s="83"/>
      <c r="K254" s="83"/>
      <c r="L254" s="84"/>
      <c r="M254" s="50"/>
      <c r="N254" s="83"/>
      <c r="O254" s="83"/>
      <c r="P254" s="83"/>
      <c r="Q254" s="84"/>
      <c r="R254" s="50"/>
      <c r="S254" s="83"/>
      <c r="T254" s="83"/>
      <c r="U254" s="83"/>
      <c r="V254" s="84"/>
      <c r="W254" s="52"/>
      <c r="X254" s="83"/>
      <c r="Y254" s="83"/>
      <c r="Z254" s="83"/>
      <c r="AA254" s="105"/>
      <c r="AB254" s="52"/>
      <c r="AC254" s="83"/>
      <c r="AE254" s="106"/>
    </row>
    <row r="255" spans="2:31" hidden="1" outlineLevel="1" x14ac:dyDescent="0.25">
      <c r="B255" s="160" t="str">
        <f>+IF('UNITA E CONSUMI SOTTOUTENZE'!E280&gt;0,'UNITA E CONSUMI SOTTOUTENZE'!B280,"")</f>
        <v/>
      </c>
      <c r="D255" s="83"/>
      <c r="E255" s="83"/>
      <c r="F255" s="83"/>
      <c r="G255" s="84"/>
      <c r="H255" s="50"/>
      <c r="I255" s="130"/>
      <c r="J255" s="83"/>
      <c r="K255" s="83"/>
      <c r="L255" s="84"/>
      <c r="M255" s="50"/>
      <c r="N255" s="83"/>
      <c r="O255" s="83"/>
      <c r="P255" s="83"/>
      <c r="Q255" s="84"/>
      <c r="R255" s="50"/>
      <c r="S255" s="83"/>
      <c r="T255" s="83"/>
      <c r="U255" s="83"/>
      <c r="V255" s="84"/>
      <c r="W255" s="52"/>
      <c r="X255" s="83"/>
      <c r="Y255" s="83"/>
      <c r="Z255" s="83"/>
      <c r="AA255" s="105"/>
      <c r="AB255" s="52"/>
      <c r="AC255" s="83"/>
      <c r="AE255" s="106"/>
    </row>
    <row r="256" spans="2:31" hidden="1" outlineLevel="1" x14ac:dyDescent="0.25">
      <c r="B256" s="160" t="str">
        <f>+IF('UNITA E CONSUMI SOTTOUTENZE'!E281&gt;0,'UNITA E CONSUMI SOTTOUTENZE'!B281,"")</f>
        <v/>
      </c>
      <c r="D256" s="83"/>
      <c r="E256" s="83"/>
      <c r="F256" s="83"/>
      <c r="G256" s="84"/>
      <c r="H256" s="50"/>
      <c r="I256" s="130"/>
      <c r="J256" s="83"/>
      <c r="K256" s="83"/>
      <c r="L256" s="84"/>
      <c r="M256" s="50"/>
      <c r="N256" s="83"/>
      <c r="O256" s="83"/>
      <c r="P256" s="83"/>
      <c r="Q256" s="84"/>
      <c r="R256" s="50"/>
      <c r="S256" s="83"/>
      <c r="T256" s="83"/>
      <c r="U256" s="83"/>
      <c r="V256" s="84"/>
      <c r="W256" s="52"/>
      <c r="X256" s="83"/>
      <c r="Y256" s="83"/>
      <c r="Z256" s="83"/>
      <c r="AA256" s="105"/>
      <c r="AB256" s="52"/>
      <c r="AC256" s="83"/>
      <c r="AE256" s="106"/>
    </row>
    <row r="257" spans="2:31" hidden="1" outlineLevel="1" x14ac:dyDescent="0.25">
      <c r="B257" s="160" t="str">
        <f>+IF('UNITA E CONSUMI SOTTOUTENZE'!E282&gt;0,'UNITA E CONSUMI SOTTOUTENZE'!B282,"")</f>
        <v/>
      </c>
      <c r="D257" s="83"/>
      <c r="E257" s="83"/>
      <c r="F257" s="83"/>
      <c r="G257" s="84"/>
      <c r="H257" s="50"/>
      <c r="I257" s="130"/>
      <c r="J257" s="83"/>
      <c r="K257" s="83"/>
      <c r="L257" s="84"/>
      <c r="M257" s="50"/>
      <c r="N257" s="83"/>
      <c r="O257" s="83"/>
      <c r="P257" s="83"/>
      <c r="Q257" s="84"/>
      <c r="R257" s="50"/>
      <c r="S257" s="83"/>
      <c r="T257" s="83"/>
      <c r="U257" s="83"/>
      <c r="V257" s="84"/>
      <c r="W257" s="52"/>
      <c r="X257" s="83"/>
      <c r="Y257" s="83"/>
      <c r="Z257" s="83"/>
      <c r="AA257" s="105"/>
      <c r="AB257" s="52"/>
      <c r="AC257" s="83"/>
      <c r="AE257" s="106"/>
    </row>
    <row r="258" spans="2:31" hidden="1" outlineLevel="1" x14ac:dyDescent="0.25">
      <c r="B258" s="160" t="str">
        <f>+IF('UNITA E CONSUMI SOTTOUTENZE'!E283&gt;0,'UNITA E CONSUMI SOTTOUTENZE'!B283,"")</f>
        <v/>
      </c>
      <c r="D258" s="83"/>
      <c r="E258" s="83"/>
      <c r="F258" s="83"/>
      <c r="G258" s="84"/>
      <c r="H258" s="50"/>
      <c r="I258" s="130"/>
      <c r="J258" s="83"/>
      <c r="K258" s="83"/>
      <c r="L258" s="84"/>
      <c r="M258" s="50"/>
      <c r="N258" s="83"/>
      <c r="O258" s="83"/>
      <c r="P258" s="83"/>
      <c r="Q258" s="84"/>
      <c r="R258" s="50"/>
      <c r="S258" s="83"/>
      <c r="T258" s="83"/>
      <c r="U258" s="83"/>
      <c r="V258" s="84"/>
      <c r="W258" s="52"/>
      <c r="X258" s="83"/>
      <c r="Y258" s="83"/>
      <c r="Z258" s="83"/>
      <c r="AA258" s="105"/>
      <c r="AB258" s="52"/>
      <c r="AC258" s="83"/>
      <c r="AE258" s="106"/>
    </row>
    <row r="259" spans="2:31" hidden="1" outlineLevel="1" x14ac:dyDescent="0.25">
      <c r="B259" s="160" t="str">
        <f>+IF('UNITA E CONSUMI SOTTOUTENZE'!E284&gt;0,'UNITA E CONSUMI SOTTOUTENZE'!B284,"")</f>
        <v/>
      </c>
      <c r="D259" s="83"/>
      <c r="E259" s="83"/>
      <c r="F259" s="83"/>
      <c r="G259" s="84"/>
      <c r="H259" s="50"/>
      <c r="I259" s="130"/>
      <c r="J259" s="83"/>
      <c r="K259" s="83"/>
      <c r="L259" s="84"/>
      <c r="M259" s="50"/>
      <c r="N259" s="83"/>
      <c r="O259" s="83"/>
      <c r="P259" s="83"/>
      <c r="Q259" s="84"/>
      <c r="R259" s="50"/>
      <c r="S259" s="83"/>
      <c r="T259" s="83"/>
      <c r="U259" s="83"/>
      <c r="V259" s="84"/>
      <c r="W259" s="52"/>
      <c r="X259" s="83"/>
      <c r="Y259" s="83"/>
      <c r="Z259" s="83"/>
      <c r="AA259" s="105"/>
      <c r="AB259" s="52"/>
      <c r="AC259" s="83"/>
      <c r="AE259" s="106"/>
    </row>
    <row r="260" spans="2:31" hidden="1" outlineLevel="1" x14ac:dyDescent="0.25">
      <c r="B260" s="160" t="str">
        <f>+IF('UNITA E CONSUMI SOTTOUTENZE'!E285&gt;0,'UNITA E CONSUMI SOTTOUTENZE'!B285,"")</f>
        <v/>
      </c>
      <c r="D260" s="83"/>
      <c r="E260" s="83"/>
      <c r="F260" s="83"/>
      <c r="G260" s="84"/>
      <c r="H260" s="50"/>
      <c r="I260" s="130"/>
      <c r="J260" s="83"/>
      <c r="K260" s="83"/>
      <c r="L260" s="84"/>
      <c r="M260" s="50"/>
      <c r="N260" s="83"/>
      <c r="O260" s="83"/>
      <c r="P260" s="83"/>
      <c r="Q260" s="84"/>
      <c r="R260" s="50"/>
      <c r="S260" s="83"/>
      <c r="T260" s="83"/>
      <c r="U260" s="83"/>
      <c r="V260" s="84"/>
      <c r="W260" s="52"/>
      <c r="X260" s="83"/>
      <c r="Y260" s="83"/>
      <c r="Z260" s="83"/>
      <c r="AA260" s="105"/>
      <c r="AB260" s="52"/>
      <c r="AC260" s="83"/>
      <c r="AE260" s="106"/>
    </row>
    <row r="261" spans="2:31" hidden="1" outlineLevel="1" x14ac:dyDescent="0.25">
      <c r="B261" s="160" t="str">
        <f>+IF('UNITA E CONSUMI SOTTOUTENZE'!E286&gt;0,'UNITA E CONSUMI SOTTOUTENZE'!B286,"")</f>
        <v/>
      </c>
      <c r="D261" s="83"/>
      <c r="E261" s="83"/>
      <c r="F261" s="83"/>
      <c r="G261" s="84"/>
      <c r="H261" s="50"/>
      <c r="I261" s="130"/>
      <c r="J261" s="83"/>
      <c r="K261" s="83"/>
      <c r="L261" s="84"/>
      <c r="M261" s="50"/>
      <c r="N261" s="83"/>
      <c r="O261" s="83"/>
      <c r="P261" s="83"/>
      <c r="Q261" s="84"/>
      <c r="R261" s="50"/>
      <c r="S261" s="83"/>
      <c r="T261" s="83"/>
      <c r="U261" s="83"/>
      <c r="V261" s="84"/>
      <c r="W261" s="52"/>
      <c r="X261" s="83"/>
      <c r="Y261" s="83"/>
      <c r="Z261" s="83"/>
      <c r="AA261" s="105"/>
      <c r="AB261" s="52"/>
      <c r="AC261" s="83"/>
      <c r="AE261" s="106"/>
    </row>
    <row r="262" spans="2:31" hidden="1" outlineLevel="1" x14ac:dyDescent="0.25">
      <c r="B262" s="160" t="str">
        <f>+IF('UNITA E CONSUMI SOTTOUTENZE'!E287&gt;0,'UNITA E CONSUMI SOTTOUTENZE'!B287,"")</f>
        <v/>
      </c>
      <c r="D262" s="83"/>
      <c r="E262" s="83"/>
      <c r="F262" s="83"/>
      <c r="G262" s="84"/>
      <c r="H262" s="50"/>
      <c r="I262" s="130"/>
      <c r="J262" s="83"/>
      <c r="K262" s="83"/>
      <c r="L262" s="84"/>
      <c r="M262" s="50"/>
      <c r="N262" s="83"/>
      <c r="O262" s="83"/>
      <c r="P262" s="83"/>
      <c r="Q262" s="84"/>
      <c r="R262" s="50"/>
      <c r="S262" s="83"/>
      <c r="T262" s="83"/>
      <c r="U262" s="83"/>
      <c r="V262" s="84"/>
      <c r="W262" s="52"/>
      <c r="X262" s="83"/>
      <c r="Y262" s="83"/>
      <c r="Z262" s="83"/>
      <c r="AA262" s="105"/>
      <c r="AB262" s="52"/>
      <c r="AC262" s="83"/>
      <c r="AE262" s="106"/>
    </row>
    <row r="263" spans="2:31" hidden="1" outlineLevel="1" x14ac:dyDescent="0.25">
      <c r="B263" s="160" t="str">
        <f>+IF('UNITA E CONSUMI SOTTOUTENZE'!E288&gt;0,'UNITA E CONSUMI SOTTOUTENZE'!B288,"")</f>
        <v/>
      </c>
      <c r="D263" s="83"/>
      <c r="E263" s="83"/>
      <c r="F263" s="83"/>
      <c r="G263" s="84"/>
      <c r="H263" s="50"/>
      <c r="I263" s="130"/>
      <c r="J263" s="83"/>
      <c r="K263" s="83"/>
      <c r="L263" s="84"/>
      <c r="M263" s="50"/>
      <c r="N263" s="83"/>
      <c r="O263" s="83"/>
      <c r="P263" s="83"/>
      <c r="Q263" s="84"/>
      <c r="R263" s="50"/>
      <c r="S263" s="83"/>
      <c r="T263" s="83"/>
      <c r="U263" s="83"/>
      <c r="V263" s="84"/>
      <c r="W263" s="52"/>
      <c r="X263" s="83"/>
      <c r="Y263" s="83"/>
      <c r="Z263" s="83"/>
      <c r="AA263" s="105"/>
      <c r="AB263" s="52"/>
      <c r="AC263" s="83"/>
      <c r="AE263" s="106"/>
    </row>
    <row r="264" spans="2:31" hidden="1" outlineLevel="1" x14ac:dyDescent="0.25">
      <c r="B264" s="160" t="str">
        <f>+IF('UNITA E CONSUMI SOTTOUTENZE'!E289&gt;0,'UNITA E CONSUMI SOTTOUTENZE'!B289,"")</f>
        <v/>
      </c>
      <c r="D264" s="83"/>
      <c r="E264" s="83"/>
      <c r="F264" s="83"/>
      <c r="G264" s="84"/>
      <c r="H264" s="50"/>
      <c r="I264" s="130"/>
      <c r="J264" s="83"/>
      <c r="K264" s="83"/>
      <c r="L264" s="84"/>
      <c r="M264" s="50"/>
      <c r="N264" s="83"/>
      <c r="O264" s="83"/>
      <c r="P264" s="83"/>
      <c r="Q264" s="84"/>
      <c r="R264" s="50"/>
      <c r="S264" s="83"/>
      <c r="T264" s="83"/>
      <c r="U264" s="83"/>
      <c r="V264" s="84"/>
      <c r="W264" s="52"/>
      <c r="X264" s="83"/>
      <c r="Y264" s="83"/>
      <c r="Z264" s="83"/>
      <c r="AA264" s="105"/>
      <c r="AB264" s="52"/>
      <c r="AC264" s="83"/>
      <c r="AE264" s="106"/>
    </row>
    <row r="265" spans="2:31" hidden="1" outlineLevel="1" x14ac:dyDescent="0.25">
      <c r="B265" s="160" t="str">
        <f>+IF('UNITA E CONSUMI SOTTOUTENZE'!E290&gt;0,'UNITA E CONSUMI SOTTOUTENZE'!B290,"")</f>
        <v/>
      </c>
      <c r="D265" s="83"/>
      <c r="E265" s="83"/>
      <c r="F265" s="83"/>
      <c r="G265" s="84"/>
      <c r="H265" s="50"/>
      <c r="I265" s="130"/>
      <c r="J265" s="83"/>
      <c r="K265" s="83"/>
      <c r="L265" s="84"/>
      <c r="M265" s="50"/>
      <c r="N265" s="83"/>
      <c r="O265" s="83"/>
      <c r="P265" s="83"/>
      <c r="Q265" s="84"/>
      <c r="R265" s="50"/>
      <c r="S265" s="83"/>
      <c r="T265" s="83"/>
      <c r="U265" s="83"/>
      <c r="V265" s="84"/>
      <c r="W265" s="52"/>
      <c r="X265" s="83"/>
      <c r="Y265" s="83"/>
      <c r="Z265" s="83"/>
      <c r="AA265" s="105"/>
      <c r="AB265" s="52"/>
      <c r="AC265" s="83"/>
      <c r="AE265" s="106"/>
    </row>
    <row r="266" spans="2:31" hidden="1" outlineLevel="1" x14ac:dyDescent="0.25">
      <c r="B266" s="160" t="str">
        <f>+IF('UNITA E CONSUMI SOTTOUTENZE'!E291&gt;0,'UNITA E CONSUMI SOTTOUTENZE'!B291,"")</f>
        <v/>
      </c>
      <c r="D266" s="83"/>
      <c r="E266" s="83"/>
      <c r="F266" s="83"/>
      <c r="G266" s="84"/>
      <c r="H266" s="50"/>
      <c r="I266" s="130"/>
      <c r="J266" s="83"/>
      <c r="K266" s="83"/>
      <c r="L266" s="84"/>
      <c r="M266" s="50"/>
      <c r="N266" s="83"/>
      <c r="O266" s="83"/>
      <c r="P266" s="83"/>
      <c r="Q266" s="84"/>
      <c r="R266" s="50"/>
      <c r="S266" s="83"/>
      <c r="T266" s="83"/>
      <c r="U266" s="83"/>
      <c r="V266" s="84"/>
      <c r="W266" s="52"/>
      <c r="X266" s="83"/>
      <c r="Y266" s="83"/>
      <c r="Z266" s="83"/>
      <c r="AA266" s="105"/>
      <c r="AB266" s="52"/>
      <c r="AC266" s="83"/>
      <c r="AE266" s="106"/>
    </row>
    <row r="267" spans="2:31" hidden="1" outlineLevel="1" x14ac:dyDescent="0.25">
      <c r="B267" s="160" t="str">
        <f>+IF('UNITA E CONSUMI SOTTOUTENZE'!E292&gt;0,'UNITA E CONSUMI SOTTOUTENZE'!B292,"")</f>
        <v/>
      </c>
      <c r="D267" s="83"/>
      <c r="E267" s="83"/>
      <c r="F267" s="83"/>
      <c r="G267" s="84"/>
      <c r="H267" s="50"/>
      <c r="I267" s="130"/>
      <c r="J267" s="83"/>
      <c r="K267" s="83"/>
      <c r="L267" s="84"/>
      <c r="M267" s="50"/>
      <c r="N267" s="83"/>
      <c r="O267" s="83"/>
      <c r="P267" s="83"/>
      <c r="Q267" s="84"/>
      <c r="R267" s="50"/>
      <c r="S267" s="83"/>
      <c r="T267" s="83"/>
      <c r="U267" s="83"/>
      <c r="V267" s="84"/>
      <c r="W267" s="52"/>
      <c r="X267" s="83"/>
      <c r="Y267" s="83"/>
      <c r="Z267" s="83"/>
      <c r="AA267" s="105"/>
      <c r="AB267" s="52"/>
      <c r="AC267" s="83"/>
      <c r="AE267" s="106"/>
    </row>
    <row r="268" spans="2:31" hidden="1" outlineLevel="1" x14ac:dyDescent="0.25">
      <c r="B268" s="160" t="str">
        <f>+IF('UNITA E CONSUMI SOTTOUTENZE'!E293&gt;0,'UNITA E CONSUMI SOTTOUTENZE'!B293,"")</f>
        <v/>
      </c>
      <c r="D268" s="83"/>
      <c r="E268" s="83"/>
      <c r="F268" s="83"/>
      <c r="G268" s="84"/>
      <c r="H268" s="50"/>
      <c r="I268" s="130"/>
      <c r="J268" s="83"/>
      <c r="K268" s="83"/>
      <c r="L268" s="84"/>
      <c r="M268" s="50"/>
      <c r="N268" s="83"/>
      <c r="O268" s="83"/>
      <c r="P268" s="83"/>
      <c r="Q268" s="84"/>
      <c r="R268" s="50"/>
      <c r="S268" s="83"/>
      <c r="T268" s="83"/>
      <c r="U268" s="83"/>
      <c r="V268" s="84"/>
      <c r="W268" s="52"/>
      <c r="X268" s="83"/>
      <c r="Y268" s="83"/>
      <c r="Z268" s="83"/>
      <c r="AA268" s="105"/>
      <c r="AB268" s="52"/>
      <c r="AC268" s="83"/>
      <c r="AE268" s="106"/>
    </row>
    <row r="269" spans="2:31" hidden="1" outlineLevel="1" x14ac:dyDescent="0.25">
      <c r="B269" s="160" t="str">
        <f>+IF('UNITA E CONSUMI SOTTOUTENZE'!E294&gt;0,'UNITA E CONSUMI SOTTOUTENZE'!B294,"")</f>
        <v/>
      </c>
      <c r="D269" s="83"/>
      <c r="E269" s="83"/>
      <c r="F269" s="83"/>
      <c r="G269" s="84"/>
      <c r="H269" s="50"/>
      <c r="I269" s="130"/>
      <c r="J269" s="83"/>
      <c r="K269" s="83"/>
      <c r="L269" s="84"/>
      <c r="M269" s="50"/>
      <c r="N269" s="83"/>
      <c r="O269" s="83"/>
      <c r="P269" s="83"/>
      <c r="Q269" s="84"/>
      <c r="R269" s="50"/>
      <c r="S269" s="83"/>
      <c r="T269" s="83"/>
      <c r="U269" s="83"/>
      <c r="V269" s="84"/>
      <c r="W269" s="52"/>
      <c r="X269" s="83"/>
      <c r="Y269" s="83"/>
      <c r="Z269" s="83"/>
      <c r="AA269" s="105"/>
      <c r="AB269" s="52"/>
      <c r="AC269" s="83"/>
      <c r="AE269" s="106"/>
    </row>
    <row r="270" spans="2:31" hidden="1" outlineLevel="1" x14ac:dyDescent="0.25">
      <c r="B270" s="160" t="str">
        <f>+IF('UNITA E CONSUMI SOTTOUTENZE'!E295&gt;0,'UNITA E CONSUMI SOTTOUTENZE'!B295,"")</f>
        <v/>
      </c>
      <c r="D270" s="83"/>
      <c r="E270" s="83"/>
      <c r="F270" s="83"/>
      <c r="G270" s="84"/>
      <c r="H270" s="50"/>
      <c r="I270" s="130"/>
      <c r="J270" s="83"/>
      <c r="K270" s="83"/>
      <c r="L270" s="84"/>
      <c r="M270" s="50"/>
      <c r="N270" s="83"/>
      <c r="O270" s="83"/>
      <c r="P270" s="83"/>
      <c r="Q270" s="84"/>
      <c r="R270" s="50"/>
      <c r="S270" s="83"/>
      <c r="T270" s="83"/>
      <c r="U270" s="83"/>
      <c r="V270" s="84"/>
      <c r="W270" s="52"/>
      <c r="X270" s="83"/>
      <c r="Y270" s="83"/>
      <c r="Z270" s="83"/>
      <c r="AA270" s="105"/>
      <c r="AB270" s="52"/>
      <c r="AC270" s="83"/>
      <c r="AE270" s="106"/>
    </row>
    <row r="271" spans="2:31" hidden="1" outlineLevel="1" x14ac:dyDescent="0.25">
      <c r="B271" s="160" t="str">
        <f>+IF('UNITA E CONSUMI SOTTOUTENZE'!E296&gt;0,'UNITA E CONSUMI SOTTOUTENZE'!B296,"")</f>
        <v/>
      </c>
      <c r="D271" s="83"/>
      <c r="E271" s="83"/>
      <c r="F271" s="83"/>
      <c r="G271" s="84"/>
      <c r="H271" s="50"/>
      <c r="I271" s="130"/>
      <c r="J271" s="83"/>
      <c r="K271" s="83"/>
      <c r="L271" s="84"/>
      <c r="M271" s="50"/>
      <c r="N271" s="83"/>
      <c r="O271" s="83"/>
      <c r="P271" s="83"/>
      <c r="Q271" s="84"/>
      <c r="R271" s="50"/>
      <c r="S271" s="83"/>
      <c r="T271" s="83"/>
      <c r="U271" s="83"/>
      <c r="V271" s="84"/>
      <c r="W271" s="52"/>
      <c r="X271" s="83"/>
      <c r="Y271" s="83"/>
      <c r="Z271" s="83"/>
      <c r="AA271" s="105"/>
      <c r="AB271" s="52"/>
      <c r="AC271" s="83"/>
      <c r="AE271" s="106"/>
    </row>
    <row r="272" spans="2:31" hidden="1" outlineLevel="1" x14ac:dyDescent="0.25">
      <c r="B272" s="160" t="str">
        <f>+IF('UNITA E CONSUMI SOTTOUTENZE'!E297&gt;0,'UNITA E CONSUMI SOTTOUTENZE'!B297,"")</f>
        <v/>
      </c>
      <c r="D272" s="83"/>
      <c r="E272" s="83"/>
      <c r="F272" s="83"/>
      <c r="G272" s="84"/>
      <c r="H272" s="50"/>
      <c r="I272" s="130"/>
      <c r="J272" s="83"/>
      <c r="K272" s="83"/>
      <c r="L272" s="84"/>
      <c r="M272" s="50"/>
      <c r="N272" s="83"/>
      <c r="O272" s="83"/>
      <c r="P272" s="83"/>
      <c r="Q272" s="84"/>
      <c r="R272" s="50"/>
      <c r="S272" s="83"/>
      <c r="T272" s="83"/>
      <c r="U272" s="83"/>
      <c r="V272" s="84"/>
      <c r="W272" s="52"/>
      <c r="X272" s="83"/>
      <c r="Y272" s="83"/>
      <c r="Z272" s="83"/>
      <c r="AA272" s="105"/>
      <c r="AB272" s="52"/>
      <c r="AC272" s="83"/>
      <c r="AE272" s="106"/>
    </row>
    <row r="273" spans="2:31" hidden="1" outlineLevel="1" x14ac:dyDescent="0.25">
      <c r="B273" s="160" t="str">
        <f>+IF('UNITA E CONSUMI SOTTOUTENZE'!E298&gt;0,'UNITA E CONSUMI SOTTOUTENZE'!B298,"")</f>
        <v/>
      </c>
      <c r="D273" s="83"/>
      <c r="E273" s="83"/>
      <c r="F273" s="83"/>
      <c r="G273" s="84"/>
      <c r="H273" s="50"/>
      <c r="I273" s="130"/>
      <c r="J273" s="83"/>
      <c r="K273" s="83"/>
      <c r="L273" s="84"/>
      <c r="M273" s="50"/>
      <c r="N273" s="83"/>
      <c r="O273" s="83"/>
      <c r="P273" s="83"/>
      <c r="Q273" s="84"/>
      <c r="R273" s="50"/>
      <c r="S273" s="83"/>
      <c r="T273" s="83"/>
      <c r="U273" s="83"/>
      <c r="V273" s="84"/>
      <c r="W273" s="52"/>
      <c r="X273" s="83"/>
      <c r="Y273" s="83"/>
      <c r="Z273" s="83"/>
      <c r="AA273" s="105"/>
      <c r="AB273" s="52"/>
      <c r="AC273" s="83"/>
      <c r="AE273" s="106"/>
    </row>
    <row r="274" spans="2:31" hidden="1" outlineLevel="1" x14ac:dyDescent="0.25">
      <c r="B274" s="160" t="str">
        <f>+IF('UNITA E CONSUMI SOTTOUTENZE'!E299&gt;0,'UNITA E CONSUMI SOTTOUTENZE'!B299,"")</f>
        <v/>
      </c>
      <c r="D274" s="83"/>
      <c r="E274" s="83"/>
      <c r="F274" s="83"/>
      <c r="G274" s="84"/>
      <c r="H274" s="50"/>
      <c r="I274" s="130"/>
      <c r="J274" s="83"/>
      <c r="K274" s="83"/>
      <c r="L274" s="84"/>
      <c r="M274" s="50"/>
      <c r="N274" s="83"/>
      <c r="O274" s="83"/>
      <c r="P274" s="83"/>
      <c r="Q274" s="84"/>
      <c r="R274" s="50"/>
      <c r="S274" s="83"/>
      <c r="T274" s="83"/>
      <c r="U274" s="83"/>
      <c r="V274" s="84"/>
      <c r="W274" s="52"/>
      <c r="X274" s="83"/>
      <c r="Y274" s="83"/>
      <c r="Z274" s="83"/>
      <c r="AA274" s="105"/>
      <c r="AB274" s="52"/>
      <c r="AC274" s="83"/>
      <c r="AE274" s="106"/>
    </row>
    <row r="275" spans="2:31" hidden="1" outlineLevel="1" x14ac:dyDescent="0.25">
      <c r="B275" s="160" t="str">
        <f>+IF('UNITA E CONSUMI SOTTOUTENZE'!E300&gt;0,'UNITA E CONSUMI SOTTOUTENZE'!B300,"")</f>
        <v/>
      </c>
      <c r="D275" s="83"/>
      <c r="E275" s="83"/>
      <c r="F275" s="83"/>
      <c r="G275" s="84"/>
      <c r="H275" s="50"/>
      <c r="I275" s="130"/>
      <c r="J275" s="83"/>
      <c r="K275" s="83"/>
      <c r="L275" s="84"/>
      <c r="M275" s="50"/>
      <c r="N275" s="83"/>
      <c r="O275" s="83"/>
      <c r="P275" s="83"/>
      <c r="Q275" s="84"/>
      <c r="R275" s="50"/>
      <c r="S275" s="83"/>
      <c r="T275" s="83"/>
      <c r="U275" s="83"/>
      <c r="V275" s="84"/>
      <c r="W275" s="52"/>
      <c r="X275" s="83"/>
      <c r="Y275" s="83"/>
      <c r="Z275" s="83"/>
      <c r="AA275" s="105"/>
      <c r="AB275" s="52"/>
      <c r="AC275" s="83"/>
      <c r="AE275" s="106"/>
    </row>
    <row r="276" spans="2:31" hidden="1" outlineLevel="1" x14ac:dyDescent="0.25">
      <c r="B276" s="160" t="str">
        <f>+IF('UNITA E CONSUMI SOTTOUTENZE'!E301&gt;0,'UNITA E CONSUMI SOTTOUTENZE'!B301,"")</f>
        <v/>
      </c>
      <c r="D276" s="83"/>
      <c r="E276" s="83"/>
      <c r="F276" s="83"/>
      <c r="G276" s="84"/>
      <c r="H276" s="50"/>
      <c r="I276" s="130"/>
      <c r="J276" s="83"/>
      <c r="K276" s="83"/>
      <c r="L276" s="84"/>
      <c r="M276" s="50"/>
      <c r="N276" s="83"/>
      <c r="O276" s="83"/>
      <c r="P276" s="83"/>
      <c r="Q276" s="84"/>
      <c r="R276" s="50"/>
      <c r="S276" s="83"/>
      <c r="T276" s="83"/>
      <c r="U276" s="83"/>
      <c r="V276" s="84"/>
      <c r="W276" s="52"/>
      <c r="X276" s="83"/>
      <c r="Y276" s="83"/>
      <c r="Z276" s="83"/>
      <c r="AA276" s="105"/>
      <c r="AB276" s="52"/>
      <c r="AC276" s="83"/>
      <c r="AE276" s="106"/>
    </row>
    <row r="277" spans="2:31" hidden="1" outlineLevel="1" x14ac:dyDescent="0.25">
      <c r="B277" s="160" t="str">
        <f>+IF('UNITA E CONSUMI SOTTOUTENZE'!E302&gt;0,'UNITA E CONSUMI SOTTOUTENZE'!B302,"")</f>
        <v/>
      </c>
      <c r="D277" s="83"/>
      <c r="E277" s="83"/>
      <c r="F277" s="83"/>
      <c r="G277" s="84"/>
      <c r="H277" s="50"/>
      <c r="I277" s="130"/>
      <c r="J277" s="83"/>
      <c r="K277" s="83"/>
      <c r="L277" s="84"/>
      <c r="M277" s="50"/>
      <c r="N277" s="83"/>
      <c r="O277" s="83"/>
      <c r="P277" s="83"/>
      <c r="Q277" s="84"/>
      <c r="R277" s="50"/>
      <c r="S277" s="83"/>
      <c r="T277" s="83"/>
      <c r="U277" s="83"/>
      <c r="V277" s="84"/>
      <c r="W277" s="52"/>
      <c r="X277" s="83"/>
      <c r="Y277" s="83"/>
      <c r="Z277" s="83"/>
      <c r="AA277" s="105"/>
      <c r="AB277" s="52"/>
      <c r="AC277" s="83"/>
      <c r="AE277" s="106"/>
    </row>
    <row r="278" spans="2:31" hidden="1" outlineLevel="1" x14ac:dyDescent="0.25">
      <c r="B278" s="160" t="str">
        <f>+IF('UNITA E CONSUMI SOTTOUTENZE'!E303&gt;0,'UNITA E CONSUMI SOTTOUTENZE'!B303,"")</f>
        <v/>
      </c>
      <c r="D278" s="83"/>
      <c r="E278" s="83"/>
      <c r="F278" s="83"/>
      <c r="G278" s="84"/>
      <c r="H278" s="50"/>
      <c r="I278" s="130"/>
      <c r="J278" s="83"/>
      <c r="K278" s="83"/>
      <c r="L278" s="84"/>
      <c r="M278" s="50"/>
      <c r="N278" s="83"/>
      <c r="O278" s="83"/>
      <c r="P278" s="83"/>
      <c r="Q278" s="84"/>
      <c r="R278" s="50"/>
      <c r="S278" s="83"/>
      <c r="T278" s="83"/>
      <c r="U278" s="83"/>
      <c r="V278" s="84"/>
      <c r="W278" s="52"/>
      <c r="X278" s="83"/>
      <c r="Y278" s="83"/>
      <c r="Z278" s="83"/>
      <c r="AA278" s="105"/>
      <c r="AB278" s="52"/>
      <c r="AC278" s="83"/>
      <c r="AE278" s="106"/>
    </row>
    <row r="279" spans="2:31" hidden="1" outlineLevel="1" x14ac:dyDescent="0.25">
      <c r="B279" s="160" t="str">
        <f>+IF('UNITA E CONSUMI SOTTOUTENZE'!E304&gt;0,'UNITA E CONSUMI SOTTOUTENZE'!B304,"")</f>
        <v/>
      </c>
      <c r="D279" s="83"/>
      <c r="E279" s="83"/>
      <c r="F279" s="83"/>
      <c r="G279" s="84"/>
      <c r="H279" s="50"/>
      <c r="I279" s="130"/>
      <c r="J279" s="83"/>
      <c r="K279" s="83"/>
      <c r="L279" s="84"/>
      <c r="M279" s="50"/>
      <c r="N279" s="83"/>
      <c r="O279" s="83"/>
      <c r="P279" s="83"/>
      <c r="Q279" s="84"/>
      <c r="R279" s="50"/>
      <c r="S279" s="83"/>
      <c r="T279" s="83"/>
      <c r="U279" s="83"/>
      <c r="V279" s="84"/>
      <c r="W279" s="52"/>
      <c r="X279" s="83"/>
      <c r="Y279" s="83"/>
      <c r="Z279" s="83"/>
      <c r="AA279" s="105"/>
      <c r="AB279" s="52"/>
      <c r="AC279" s="83"/>
      <c r="AE279" s="106"/>
    </row>
    <row r="280" spans="2:31" hidden="1" outlineLevel="1" x14ac:dyDescent="0.25">
      <c r="B280" s="160" t="str">
        <f>+IF('UNITA E CONSUMI SOTTOUTENZE'!E305&gt;0,'UNITA E CONSUMI SOTTOUTENZE'!B305,"")</f>
        <v/>
      </c>
      <c r="D280" s="83"/>
      <c r="E280" s="83"/>
      <c r="F280" s="83"/>
      <c r="G280" s="84"/>
      <c r="H280" s="50"/>
      <c r="I280" s="130"/>
      <c r="J280" s="83"/>
      <c r="K280" s="83"/>
      <c r="L280" s="84"/>
      <c r="M280" s="50"/>
      <c r="N280" s="83"/>
      <c r="O280" s="83"/>
      <c r="P280" s="83"/>
      <c r="Q280" s="84"/>
      <c r="R280" s="50"/>
      <c r="S280" s="83"/>
      <c r="T280" s="83"/>
      <c r="U280" s="83"/>
      <c r="V280" s="84"/>
      <c r="W280" s="52"/>
      <c r="X280" s="83"/>
      <c r="Y280" s="83"/>
      <c r="Z280" s="83"/>
      <c r="AA280" s="105"/>
      <c r="AB280" s="52"/>
      <c r="AC280" s="83"/>
      <c r="AE280" s="106"/>
    </row>
    <row r="281" spans="2:31" hidden="1" outlineLevel="1" x14ac:dyDescent="0.25">
      <c r="B281" s="160" t="str">
        <f>+IF('UNITA E CONSUMI SOTTOUTENZE'!E306&gt;0,'UNITA E CONSUMI SOTTOUTENZE'!B306,"")</f>
        <v/>
      </c>
      <c r="D281" s="83"/>
      <c r="E281" s="83"/>
      <c r="F281" s="83"/>
      <c r="G281" s="84"/>
      <c r="H281" s="50"/>
      <c r="I281" s="130"/>
      <c r="J281" s="83"/>
      <c r="K281" s="83"/>
      <c r="L281" s="84"/>
      <c r="M281" s="50"/>
      <c r="N281" s="83"/>
      <c r="O281" s="83"/>
      <c r="P281" s="83"/>
      <c r="Q281" s="84"/>
      <c r="R281" s="50"/>
      <c r="S281" s="83"/>
      <c r="T281" s="83"/>
      <c r="U281" s="83"/>
      <c r="V281" s="84"/>
      <c r="W281" s="52"/>
      <c r="X281" s="83"/>
      <c r="Y281" s="83"/>
      <c r="Z281" s="83"/>
      <c r="AA281" s="105"/>
      <c r="AB281" s="52"/>
      <c r="AC281" s="83"/>
      <c r="AE281" s="106"/>
    </row>
    <row r="282" spans="2:31" hidden="1" outlineLevel="1" x14ac:dyDescent="0.25">
      <c r="B282" s="160" t="str">
        <f>+IF('UNITA E CONSUMI SOTTOUTENZE'!E307&gt;0,'UNITA E CONSUMI SOTTOUTENZE'!B307,"")</f>
        <v/>
      </c>
      <c r="D282" s="83"/>
      <c r="E282" s="83"/>
      <c r="F282" s="83"/>
      <c r="G282" s="84"/>
      <c r="H282" s="50"/>
      <c r="I282" s="130"/>
      <c r="J282" s="83"/>
      <c r="K282" s="83"/>
      <c r="L282" s="84"/>
      <c r="M282" s="50"/>
      <c r="N282" s="83"/>
      <c r="O282" s="83"/>
      <c r="P282" s="83"/>
      <c r="Q282" s="84"/>
      <c r="R282" s="50"/>
      <c r="S282" s="83"/>
      <c r="T282" s="83"/>
      <c r="U282" s="83"/>
      <c r="V282" s="84"/>
      <c r="W282" s="52"/>
      <c r="X282" s="83"/>
      <c r="Y282" s="83"/>
      <c r="Z282" s="83"/>
      <c r="AA282" s="105"/>
      <c r="AB282" s="52"/>
      <c r="AC282" s="83"/>
      <c r="AE282" s="106"/>
    </row>
    <row r="283" spans="2:31" hidden="1" outlineLevel="1" x14ac:dyDescent="0.25">
      <c r="B283" s="160" t="str">
        <f>+IF('UNITA E CONSUMI SOTTOUTENZE'!E308&gt;0,'UNITA E CONSUMI SOTTOUTENZE'!B308,"")</f>
        <v/>
      </c>
      <c r="D283" s="83"/>
      <c r="E283" s="83"/>
      <c r="F283" s="83"/>
      <c r="G283" s="84"/>
      <c r="H283" s="50"/>
      <c r="I283" s="130"/>
      <c r="J283" s="83"/>
      <c r="K283" s="83"/>
      <c r="L283" s="84"/>
      <c r="M283" s="50"/>
      <c r="N283" s="83"/>
      <c r="O283" s="83"/>
      <c r="P283" s="83"/>
      <c r="Q283" s="84"/>
      <c r="R283" s="50"/>
      <c r="S283" s="83"/>
      <c r="T283" s="83"/>
      <c r="U283" s="83"/>
      <c r="V283" s="84"/>
      <c r="W283" s="52"/>
      <c r="X283" s="83"/>
      <c r="Y283" s="83"/>
      <c r="Z283" s="83"/>
      <c r="AA283" s="105"/>
      <c r="AB283" s="52"/>
      <c r="AC283" s="83"/>
      <c r="AE283" s="106"/>
    </row>
    <row r="284" spans="2:31" hidden="1" outlineLevel="1" x14ac:dyDescent="0.25">
      <c r="B284" s="160" t="str">
        <f>+IF('UNITA E CONSUMI SOTTOUTENZE'!E309&gt;0,'UNITA E CONSUMI SOTTOUTENZE'!B309,"")</f>
        <v/>
      </c>
      <c r="D284" s="83"/>
      <c r="E284" s="83"/>
      <c r="F284" s="83"/>
      <c r="G284" s="84"/>
      <c r="H284" s="50"/>
      <c r="I284" s="130"/>
      <c r="J284" s="83"/>
      <c r="K284" s="83"/>
      <c r="L284" s="84"/>
      <c r="M284" s="50"/>
      <c r="N284" s="83"/>
      <c r="O284" s="83"/>
      <c r="P284" s="83"/>
      <c r="Q284" s="84"/>
      <c r="R284" s="50"/>
      <c r="S284" s="83"/>
      <c r="T284" s="83"/>
      <c r="U284" s="83"/>
      <c r="V284" s="84"/>
      <c r="W284" s="52"/>
      <c r="X284" s="83"/>
      <c r="Y284" s="83"/>
      <c r="Z284" s="83"/>
      <c r="AA284" s="105"/>
      <c r="AB284" s="52"/>
      <c r="AC284" s="83"/>
      <c r="AE284" s="106"/>
    </row>
    <row r="285" spans="2:31" hidden="1" outlineLevel="1" x14ac:dyDescent="0.25">
      <c r="B285" s="160" t="str">
        <f>+IF('UNITA E CONSUMI SOTTOUTENZE'!E310&gt;0,'UNITA E CONSUMI SOTTOUTENZE'!B310,"")</f>
        <v/>
      </c>
      <c r="D285" s="83"/>
      <c r="E285" s="83"/>
      <c r="F285" s="83"/>
      <c r="G285" s="84"/>
      <c r="H285" s="50"/>
      <c r="I285" s="130"/>
      <c r="J285" s="83"/>
      <c r="K285" s="83"/>
      <c r="L285" s="84"/>
      <c r="M285" s="50"/>
      <c r="N285" s="83"/>
      <c r="O285" s="83"/>
      <c r="P285" s="83"/>
      <c r="Q285" s="84"/>
      <c r="R285" s="50"/>
      <c r="S285" s="83"/>
      <c r="T285" s="83"/>
      <c r="U285" s="83"/>
      <c r="V285" s="84"/>
      <c r="W285" s="52"/>
      <c r="X285" s="83"/>
      <c r="Y285" s="83"/>
      <c r="Z285" s="83"/>
      <c r="AA285" s="105"/>
      <c r="AB285" s="52"/>
      <c r="AC285" s="83"/>
      <c r="AE285" s="106"/>
    </row>
    <row r="286" spans="2:31" hidden="1" outlineLevel="1" x14ac:dyDescent="0.25">
      <c r="B286" s="160" t="str">
        <f>+IF('UNITA E CONSUMI SOTTOUTENZE'!E311&gt;0,'UNITA E CONSUMI SOTTOUTENZE'!B311,"")</f>
        <v/>
      </c>
      <c r="D286" s="83"/>
      <c r="E286" s="83"/>
      <c r="F286" s="83"/>
      <c r="G286" s="84"/>
      <c r="H286" s="50"/>
      <c r="I286" s="130"/>
      <c r="J286" s="83"/>
      <c r="K286" s="83"/>
      <c r="L286" s="84"/>
      <c r="M286" s="50"/>
      <c r="N286" s="83"/>
      <c r="O286" s="83"/>
      <c r="P286" s="83"/>
      <c r="Q286" s="84"/>
      <c r="R286" s="50"/>
      <c r="S286" s="83"/>
      <c r="T286" s="83"/>
      <c r="U286" s="83"/>
      <c r="V286" s="84"/>
      <c r="W286" s="52"/>
      <c r="X286" s="83"/>
      <c r="Y286" s="83"/>
      <c r="Z286" s="83"/>
      <c r="AA286" s="105"/>
      <c r="AB286" s="52"/>
      <c r="AC286" s="83"/>
      <c r="AE286" s="106"/>
    </row>
    <row r="287" spans="2:31" hidden="1" outlineLevel="1" x14ac:dyDescent="0.25">
      <c r="B287" s="160" t="str">
        <f>+IF('UNITA E CONSUMI SOTTOUTENZE'!E312&gt;0,'UNITA E CONSUMI SOTTOUTENZE'!B312,"")</f>
        <v/>
      </c>
      <c r="D287" s="83"/>
      <c r="E287" s="83"/>
      <c r="F287" s="83"/>
      <c r="G287" s="84"/>
      <c r="H287" s="50"/>
      <c r="I287" s="130"/>
      <c r="J287" s="83"/>
      <c r="K287" s="83"/>
      <c r="L287" s="84"/>
      <c r="M287" s="50"/>
      <c r="N287" s="83"/>
      <c r="O287" s="83"/>
      <c r="P287" s="83"/>
      <c r="Q287" s="84"/>
      <c r="R287" s="50"/>
      <c r="S287" s="83"/>
      <c r="T287" s="83"/>
      <c r="U287" s="83"/>
      <c r="V287" s="84"/>
      <c r="W287" s="52"/>
      <c r="X287" s="83"/>
      <c r="Y287" s="83"/>
      <c r="Z287" s="83"/>
      <c r="AA287" s="105"/>
      <c r="AB287" s="52"/>
      <c r="AC287" s="83"/>
      <c r="AE287" s="106"/>
    </row>
    <row r="288" spans="2:31" hidden="1" outlineLevel="1" x14ac:dyDescent="0.25">
      <c r="B288" s="160" t="str">
        <f>+IF('UNITA E CONSUMI SOTTOUTENZE'!E313&gt;0,'UNITA E CONSUMI SOTTOUTENZE'!B313,"")</f>
        <v/>
      </c>
      <c r="D288" s="83"/>
      <c r="E288" s="83"/>
      <c r="F288" s="83"/>
      <c r="G288" s="84"/>
      <c r="H288" s="50"/>
      <c r="I288" s="130"/>
      <c r="J288" s="83"/>
      <c r="K288" s="83"/>
      <c r="L288" s="84"/>
      <c r="M288" s="50"/>
      <c r="N288" s="83"/>
      <c r="O288" s="83"/>
      <c r="P288" s="83"/>
      <c r="Q288" s="84"/>
      <c r="R288" s="50"/>
      <c r="S288" s="83"/>
      <c r="T288" s="83"/>
      <c r="U288" s="83"/>
      <c r="V288" s="84"/>
      <c r="W288" s="52"/>
      <c r="X288" s="83"/>
      <c r="Y288" s="83"/>
      <c r="Z288" s="83"/>
      <c r="AA288" s="105"/>
      <c r="AB288" s="52"/>
      <c r="AC288" s="83"/>
      <c r="AE288" s="106"/>
    </row>
    <row r="289" spans="2:31" hidden="1" outlineLevel="1" x14ac:dyDescent="0.25">
      <c r="B289" s="160" t="str">
        <f>+IF('UNITA E CONSUMI SOTTOUTENZE'!E314&gt;0,'UNITA E CONSUMI SOTTOUTENZE'!B314,"")</f>
        <v/>
      </c>
      <c r="D289" s="83"/>
      <c r="E289" s="83"/>
      <c r="F289" s="83"/>
      <c r="G289" s="84"/>
      <c r="H289" s="50"/>
      <c r="I289" s="130"/>
      <c r="J289" s="83"/>
      <c r="K289" s="83"/>
      <c r="L289" s="84"/>
      <c r="M289" s="50"/>
      <c r="N289" s="83"/>
      <c r="O289" s="83"/>
      <c r="P289" s="83"/>
      <c r="Q289" s="84"/>
      <c r="R289" s="50"/>
      <c r="S289" s="83"/>
      <c r="T289" s="83"/>
      <c r="U289" s="83"/>
      <c r="V289" s="84"/>
      <c r="W289" s="52"/>
      <c r="X289" s="83"/>
      <c r="Y289" s="83"/>
      <c r="Z289" s="83"/>
      <c r="AA289" s="105"/>
      <c r="AB289" s="52"/>
      <c r="AC289" s="83"/>
      <c r="AE289" s="106"/>
    </row>
    <row r="290" spans="2:31" hidden="1" outlineLevel="1" x14ac:dyDescent="0.25">
      <c r="B290" s="160" t="str">
        <f>+IF('UNITA E CONSUMI SOTTOUTENZE'!E315&gt;0,'UNITA E CONSUMI SOTTOUTENZE'!B315,"")</f>
        <v/>
      </c>
      <c r="D290" s="83"/>
      <c r="E290" s="83"/>
      <c r="F290" s="83"/>
      <c r="G290" s="84"/>
      <c r="H290" s="50"/>
      <c r="I290" s="130"/>
      <c r="J290" s="83"/>
      <c r="K290" s="83"/>
      <c r="L290" s="84"/>
      <c r="M290" s="50"/>
      <c r="N290" s="83"/>
      <c r="O290" s="83"/>
      <c r="P290" s="83"/>
      <c r="Q290" s="84"/>
      <c r="R290" s="50"/>
      <c r="S290" s="83"/>
      <c r="T290" s="83"/>
      <c r="U290" s="83"/>
      <c r="V290" s="84"/>
      <c r="W290" s="52"/>
      <c r="X290" s="83"/>
      <c r="Y290" s="83"/>
      <c r="Z290" s="83"/>
      <c r="AA290" s="105"/>
      <c r="AB290" s="52"/>
      <c r="AC290" s="83"/>
      <c r="AE290" s="106"/>
    </row>
    <row r="291" spans="2:31" hidden="1" outlineLevel="1" x14ac:dyDescent="0.25">
      <c r="B291" s="160" t="str">
        <f>+IF('UNITA E CONSUMI SOTTOUTENZE'!E316&gt;0,'UNITA E CONSUMI SOTTOUTENZE'!B316,"")</f>
        <v/>
      </c>
      <c r="D291" s="83"/>
      <c r="E291" s="83"/>
      <c r="F291" s="83"/>
      <c r="G291" s="84"/>
      <c r="H291" s="50"/>
      <c r="I291" s="130"/>
      <c r="J291" s="83"/>
      <c r="K291" s="83"/>
      <c r="L291" s="84"/>
      <c r="M291" s="50"/>
      <c r="N291" s="83"/>
      <c r="O291" s="83"/>
      <c r="P291" s="83"/>
      <c r="Q291" s="84"/>
      <c r="R291" s="50"/>
      <c r="S291" s="83"/>
      <c r="T291" s="83"/>
      <c r="U291" s="83"/>
      <c r="V291" s="84"/>
      <c r="W291" s="52"/>
      <c r="X291" s="83"/>
      <c r="Y291" s="83"/>
      <c r="Z291" s="83"/>
      <c r="AA291" s="105"/>
      <c r="AB291" s="52"/>
      <c r="AC291" s="83"/>
      <c r="AE291" s="106"/>
    </row>
    <row r="292" spans="2:31" hidden="1" outlineLevel="1" x14ac:dyDescent="0.25">
      <c r="B292" s="160" t="str">
        <f>+IF('UNITA E CONSUMI SOTTOUTENZE'!E317&gt;0,'UNITA E CONSUMI SOTTOUTENZE'!B317,"")</f>
        <v/>
      </c>
      <c r="D292" s="83"/>
      <c r="E292" s="83"/>
      <c r="F292" s="83"/>
      <c r="G292" s="84"/>
      <c r="H292" s="50"/>
      <c r="I292" s="130"/>
      <c r="J292" s="83"/>
      <c r="K292" s="83"/>
      <c r="L292" s="84"/>
      <c r="M292" s="50"/>
      <c r="N292" s="83"/>
      <c r="O292" s="83"/>
      <c r="P292" s="83"/>
      <c r="Q292" s="84"/>
      <c r="R292" s="50"/>
      <c r="S292" s="83"/>
      <c r="T292" s="83"/>
      <c r="U292" s="83"/>
      <c r="V292" s="84"/>
      <c r="W292" s="52"/>
      <c r="X292" s="83"/>
      <c r="Y292" s="83"/>
      <c r="Z292" s="83"/>
      <c r="AA292" s="105"/>
      <c r="AB292" s="52"/>
      <c r="AC292" s="83"/>
      <c r="AE292" s="106"/>
    </row>
    <row r="293" spans="2:31" hidden="1" outlineLevel="1" x14ac:dyDescent="0.25">
      <c r="B293" s="160" t="str">
        <f>+IF('UNITA E CONSUMI SOTTOUTENZE'!E318&gt;0,'UNITA E CONSUMI SOTTOUTENZE'!B318,"")</f>
        <v/>
      </c>
      <c r="D293" s="83"/>
      <c r="E293" s="83"/>
      <c r="F293" s="83"/>
      <c r="G293" s="84"/>
      <c r="H293" s="50"/>
      <c r="I293" s="130"/>
      <c r="J293" s="83"/>
      <c r="K293" s="83"/>
      <c r="L293" s="84"/>
      <c r="M293" s="50"/>
      <c r="N293" s="83"/>
      <c r="O293" s="83"/>
      <c r="P293" s="83"/>
      <c r="Q293" s="84"/>
      <c r="R293" s="50"/>
      <c r="S293" s="83"/>
      <c r="T293" s="83"/>
      <c r="U293" s="83"/>
      <c r="V293" s="84"/>
      <c r="W293" s="52"/>
      <c r="X293" s="83"/>
      <c r="Y293" s="83"/>
      <c r="Z293" s="83"/>
      <c r="AA293" s="105"/>
      <c r="AB293" s="52"/>
      <c r="AC293" s="83"/>
      <c r="AE293" s="106"/>
    </row>
    <row r="294" spans="2:31" hidden="1" outlineLevel="1" x14ac:dyDescent="0.25">
      <c r="B294" s="160" t="str">
        <f>+IF('UNITA E CONSUMI SOTTOUTENZE'!E319&gt;0,'UNITA E CONSUMI SOTTOUTENZE'!B319,"")</f>
        <v/>
      </c>
      <c r="D294" s="83"/>
      <c r="E294" s="83"/>
      <c r="F294" s="83"/>
      <c r="G294" s="84"/>
      <c r="H294" s="50"/>
      <c r="I294" s="130"/>
      <c r="J294" s="83"/>
      <c r="K294" s="83"/>
      <c r="L294" s="84"/>
      <c r="M294" s="50"/>
      <c r="N294" s="83"/>
      <c r="O294" s="83"/>
      <c r="P294" s="83"/>
      <c r="Q294" s="84"/>
      <c r="R294" s="50"/>
      <c r="S294" s="83"/>
      <c r="T294" s="83"/>
      <c r="U294" s="83"/>
      <c r="V294" s="84"/>
      <c r="W294" s="52"/>
      <c r="X294" s="83"/>
      <c r="Y294" s="83"/>
      <c r="Z294" s="83"/>
      <c r="AA294" s="105"/>
      <c r="AB294" s="52"/>
      <c r="AC294" s="83"/>
      <c r="AE294" s="106"/>
    </row>
    <row r="295" spans="2:31" hidden="1" outlineLevel="1" x14ac:dyDescent="0.25">
      <c r="B295" s="160" t="str">
        <f>+IF('UNITA E CONSUMI SOTTOUTENZE'!E320&gt;0,'UNITA E CONSUMI SOTTOUTENZE'!B320,"")</f>
        <v/>
      </c>
      <c r="D295" s="83"/>
      <c r="E295" s="83"/>
      <c r="F295" s="83"/>
      <c r="G295" s="84"/>
      <c r="H295" s="50"/>
      <c r="I295" s="130"/>
      <c r="J295" s="83"/>
      <c r="K295" s="83"/>
      <c r="L295" s="84"/>
      <c r="M295" s="50"/>
      <c r="N295" s="83"/>
      <c r="O295" s="83"/>
      <c r="P295" s="83"/>
      <c r="Q295" s="84"/>
      <c r="R295" s="50"/>
      <c r="S295" s="83"/>
      <c r="T295" s="83"/>
      <c r="U295" s="83"/>
      <c r="V295" s="84"/>
      <c r="W295" s="52"/>
      <c r="X295" s="83"/>
      <c r="Y295" s="83"/>
      <c r="Z295" s="83"/>
      <c r="AA295" s="105"/>
      <c r="AB295" s="52"/>
      <c r="AC295" s="83"/>
      <c r="AE295" s="106"/>
    </row>
    <row r="296" spans="2:31" hidden="1" outlineLevel="1" x14ac:dyDescent="0.25">
      <c r="B296" s="160" t="str">
        <f>+IF('UNITA E CONSUMI SOTTOUTENZE'!E321&gt;0,'UNITA E CONSUMI SOTTOUTENZE'!B321,"")</f>
        <v/>
      </c>
      <c r="D296" s="83"/>
      <c r="E296" s="83"/>
      <c r="F296" s="83"/>
      <c r="G296" s="84"/>
      <c r="H296" s="50"/>
      <c r="I296" s="130"/>
      <c r="J296" s="83"/>
      <c r="K296" s="83"/>
      <c r="L296" s="84"/>
      <c r="M296" s="50"/>
      <c r="N296" s="83"/>
      <c r="O296" s="83"/>
      <c r="P296" s="83"/>
      <c r="Q296" s="84"/>
      <c r="R296" s="50"/>
      <c r="S296" s="83"/>
      <c r="T296" s="83"/>
      <c r="U296" s="83"/>
      <c r="V296" s="84"/>
      <c r="W296" s="52"/>
      <c r="X296" s="83"/>
      <c r="Y296" s="83"/>
      <c r="Z296" s="83"/>
      <c r="AA296" s="105"/>
      <c r="AB296" s="52"/>
      <c r="AC296" s="83"/>
      <c r="AE296" s="106"/>
    </row>
    <row r="297" spans="2:31" hidden="1" outlineLevel="1" x14ac:dyDescent="0.25">
      <c r="B297" s="160" t="str">
        <f>+IF('UNITA E CONSUMI SOTTOUTENZE'!E322&gt;0,'UNITA E CONSUMI SOTTOUTENZE'!B322,"")</f>
        <v/>
      </c>
      <c r="D297" s="83"/>
      <c r="E297" s="83"/>
      <c r="F297" s="83"/>
      <c r="G297" s="84"/>
      <c r="H297" s="50"/>
      <c r="I297" s="130"/>
      <c r="J297" s="83"/>
      <c r="K297" s="83"/>
      <c r="L297" s="84"/>
      <c r="M297" s="50"/>
      <c r="N297" s="83"/>
      <c r="O297" s="83"/>
      <c r="P297" s="83"/>
      <c r="Q297" s="84"/>
      <c r="R297" s="50"/>
      <c r="S297" s="83"/>
      <c r="T297" s="83"/>
      <c r="U297" s="83"/>
      <c r="V297" s="84"/>
      <c r="W297" s="52"/>
      <c r="X297" s="83"/>
      <c r="Y297" s="83"/>
      <c r="Z297" s="83"/>
      <c r="AA297" s="105"/>
      <c r="AB297" s="52"/>
      <c r="AC297" s="83"/>
      <c r="AE297" s="106"/>
    </row>
    <row r="298" spans="2:31" hidden="1" outlineLevel="1" x14ac:dyDescent="0.25">
      <c r="B298" s="160" t="str">
        <f>+IF('UNITA E CONSUMI SOTTOUTENZE'!E323&gt;0,'UNITA E CONSUMI SOTTOUTENZE'!B323,"")</f>
        <v/>
      </c>
      <c r="D298" s="83"/>
      <c r="E298" s="83"/>
      <c r="F298" s="83"/>
      <c r="G298" s="84"/>
      <c r="H298" s="50"/>
      <c r="I298" s="130"/>
      <c r="J298" s="83"/>
      <c r="K298" s="83"/>
      <c r="L298" s="84"/>
      <c r="M298" s="50"/>
      <c r="N298" s="83"/>
      <c r="O298" s="83"/>
      <c r="P298" s="83"/>
      <c r="Q298" s="84"/>
      <c r="R298" s="50"/>
      <c r="S298" s="83"/>
      <c r="T298" s="83"/>
      <c r="U298" s="83"/>
      <c r="V298" s="84"/>
      <c r="W298" s="52"/>
      <c r="X298" s="83"/>
      <c r="Y298" s="83"/>
      <c r="Z298" s="83"/>
      <c r="AA298" s="105"/>
      <c r="AB298" s="52"/>
      <c r="AC298" s="83"/>
      <c r="AE298" s="106"/>
    </row>
    <row r="299" spans="2:31" hidden="1" outlineLevel="1" x14ac:dyDescent="0.25">
      <c r="B299" s="160" t="str">
        <f>+IF('UNITA E CONSUMI SOTTOUTENZE'!E324&gt;0,'UNITA E CONSUMI SOTTOUTENZE'!B324,"")</f>
        <v/>
      </c>
      <c r="D299" s="83"/>
      <c r="E299" s="83"/>
      <c r="F299" s="83"/>
      <c r="G299" s="84"/>
      <c r="H299" s="50"/>
      <c r="I299" s="130"/>
      <c r="J299" s="83"/>
      <c r="K299" s="83"/>
      <c r="L299" s="84"/>
      <c r="M299" s="50"/>
      <c r="N299" s="83"/>
      <c r="O299" s="83"/>
      <c r="P299" s="83"/>
      <c r="Q299" s="84"/>
      <c r="R299" s="50"/>
      <c r="S299" s="83"/>
      <c r="T299" s="83"/>
      <c r="U299" s="83"/>
      <c r="V299" s="84"/>
      <c r="W299" s="52"/>
      <c r="X299" s="83"/>
      <c r="Y299" s="83"/>
      <c r="Z299" s="83"/>
      <c r="AA299" s="105"/>
      <c r="AB299" s="52"/>
      <c r="AC299" s="83"/>
      <c r="AE299" s="106"/>
    </row>
    <row r="300" spans="2:31" hidden="1" outlineLevel="1" x14ac:dyDescent="0.25">
      <c r="B300" s="160" t="str">
        <f>+IF('UNITA E CONSUMI SOTTOUTENZE'!E325&gt;0,'UNITA E CONSUMI SOTTOUTENZE'!B325,"")</f>
        <v/>
      </c>
      <c r="D300" s="83"/>
      <c r="E300" s="83"/>
      <c r="F300" s="83"/>
      <c r="G300" s="84"/>
      <c r="H300" s="50"/>
      <c r="I300" s="130"/>
      <c r="J300" s="83"/>
      <c r="K300" s="83"/>
      <c r="L300" s="84"/>
      <c r="M300" s="50"/>
      <c r="N300" s="83"/>
      <c r="O300" s="83"/>
      <c r="P300" s="83"/>
      <c r="Q300" s="84"/>
      <c r="R300" s="50"/>
      <c r="S300" s="83"/>
      <c r="T300" s="83"/>
      <c r="U300" s="83"/>
      <c r="V300" s="84"/>
      <c r="W300" s="52"/>
      <c r="X300" s="83"/>
      <c r="Y300" s="83"/>
      <c r="Z300" s="83"/>
      <c r="AA300" s="105"/>
      <c r="AB300" s="52"/>
      <c r="AC300" s="83"/>
      <c r="AE300" s="106"/>
    </row>
    <row r="301" spans="2:31" hidden="1" outlineLevel="1" x14ac:dyDescent="0.25">
      <c r="B301" s="160" t="str">
        <f>+IF('UNITA E CONSUMI SOTTOUTENZE'!E326&gt;0,'UNITA E CONSUMI SOTTOUTENZE'!B326,"")</f>
        <v/>
      </c>
      <c r="D301" s="83"/>
      <c r="E301" s="83"/>
      <c r="F301" s="83"/>
      <c r="G301" s="84"/>
      <c r="H301" s="50"/>
      <c r="I301" s="130"/>
      <c r="J301" s="83"/>
      <c r="K301" s="83"/>
      <c r="L301" s="84"/>
      <c r="M301" s="50"/>
      <c r="N301" s="83"/>
      <c r="O301" s="83"/>
      <c r="P301" s="83"/>
      <c r="Q301" s="84"/>
      <c r="R301" s="50"/>
      <c r="S301" s="83"/>
      <c r="T301" s="83"/>
      <c r="U301" s="83"/>
      <c r="V301" s="84"/>
      <c r="W301" s="52"/>
      <c r="X301" s="83"/>
      <c r="Y301" s="83"/>
      <c r="Z301" s="83"/>
      <c r="AA301" s="105"/>
      <c r="AB301" s="52"/>
      <c r="AC301" s="83"/>
      <c r="AE301" s="106"/>
    </row>
    <row r="302" spans="2:31" hidden="1" outlineLevel="1" x14ac:dyDescent="0.25">
      <c r="B302" s="160" t="str">
        <f>+IF('UNITA E CONSUMI SOTTOUTENZE'!E327&gt;0,'UNITA E CONSUMI SOTTOUTENZE'!B327,"")</f>
        <v/>
      </c>
      <c r="D302" s="83"/>
      <c r="E302" s="83"/>
      <c r="F302" s="83"/>
      <c r="G302" s="84"/>
      <c r="H302" s="50"/>
      <c r="I302" s="130"/>
      <c r="J302" s="83"/>
      <c r="K302" s="83"/>
      <c r="L302" s="84"/>
      <c r="M302" s="50"/>
      <c r="N302" s="83"/>
      <c r="O302" s="83"/>
      <c r="P302" s="83"/>
      <c r="Q302" s="84"/>
      <c r="R302" s="50"/>
      <c r="S302" s="83"/>
      <c r="T302" s="83"/>
      <c r="U302" s="83"/>
      <c r="V302" s="84"/>
      <c r="W302" s="52"/>
      <c r="X302" s="83"/>
      <c r="Y302" s="83"/>
      <c r="Z302" s="83"/>
      <c r="AA302" s="105"/>
      <c r="AB302" s="52"/>
      <c r="AC302" s="83"/>
      <c r="AE302" s="106"/>
    </row>
    <row r="303" spans="2:31" hidden="1" outlineLevel="1" x14ac:dyDescent="0.25">
      <c r="B303" s="160" t="str">
        <f>+IF('UNITA E CONSUMI SOTTOUTENZE'!E328&gt;0,'UNITA E CONSUMI SOTTOUTENZE'!B328,"")</f>
        <v/>
      </c>
      <c r="D303" s="83"/>
      <c r="E303" s="83"/>
      <c r="F303" s="83"/>
      <c r="G303" s="84"/>
      <c r="H303" s="50"/>
      <c r="I303" s="130"/>
      <c r="J303" s="83"/>
      <c r="K303" s="83"/>
      <c r="L303" s="84"/>
      <c r="M303" s="50"/>
      <c r="N303" s="83"/>
      <c r="O303" s="83"/>
      <c r="P303" s="83"/>
      <c r="Q303" s="84"/>
      <c r="R303" s="50"/>
      <c r="S303" s="83"/>
      <c r="T303" s="83"/>
      <c r="U303" s="83"/>
      <c r="V303" s="84"/>
      <c r="W303" s="52"/>
      <c r="X303" s="83"/>
      <c r="Y303" s="83"/>
      <c r="Z303" s="83"/>
      <c r="AA303" s="105"/>
      <c r="AB303" s="52"/>
      <c r="AC303" s="83"/>
      <c r="AE303" s="106"/>
    </row>
    <row r="304" spans="2:31" hidden="1" outlineLevel="1" x14ac:dyDescent="0.25">
      <c r="B304" s="160" t="str">
        <f>+IF('UNITA E CONSUMI SOTTOUTENZE'!E329&gt;0,'UNITA E CONSUMI SOTTOUTENZE'!B329,"")</f>
        <v/>
      </c>
      <c r="D304" s="83"/>
      <c r="E304" s="83"/>
      <c r="F304" s="83"/>
      <c r="G304" s="84"/>
      <c r="H304" s="50"/>
      <c r="I304" s="130"/>
      <c r="J304" s="83"/>
      <c r="K304" s="83"/>
      <c r="L304" s="84"/>
      <c r="M304" s="50"/>
      <c r="N304" s="83"/>
      <c r="O304" s="83"/>
      <c r="P304" s="83"/>
      <c r="Q304" s="84"/>
      <c r="R304" s="50"/>
      <c r="S304" s="83"/>
      <c r="T304" s="83"/>
      <c r="U304" s="83"/>
      <c r="V304" s="84"/>
      <c r="W304" s="52"/>
      <c r="X304" s="83"/>
      <c r="Y304" s="83"/>
      <c r="Z304" s="83"/>
      <c r="AA304" s="105"/>
      <c r="AB304" s="52"/>
      <c r="AC304" s="83"/>
      <c r="AE304" s="106"/>
    </row>
    <row r="305" spans="2:31" hidden="1" outlineLevel="1" x14ac:dyDescent="0.25">
      <c r="B305" s="160" t="str">
        <f>+IF('UNITA E CONSUMI SOTTOUTENZE'!E330&gt;0,'UNITA E CONSUMI SOTTOUTENZE'!B330,"")</f>
        <v/>
      </c>
      <c r="D305" s="83"/>
      <c r="E305" s="83"/>
      <c r="F305" s="83"/>
      <c r="G305" s="84"/>
      <c r="H305" s="50"/>
      <c r="I305" s="130"/>
      <c r="J305" s="83"/>
      <c r="K305" s="83"/>
      <c r="L305" s="84"/>
      <c r="M305" s="50"/>
      <c r="N305" s="83"/>
      <c r="O305" s="83"/>
      <c r="P305" s="83"/>
      <c r="Q305" s="84"/>
      <c r="R305" s="50"/>
      <c r="S305" s="83"/>
      <c r="T305" s="83"/>
      <c r="U305" s="83"/>
      <c r="V305" s="84"/>
      <c r="W305" s="52"/>
      <c r="X305" s="83"/>
      <c r="Y305" s="83"/>
      <c r="Z305" s="83"/>
      <c r="AA305" s="105"/>
      <c r="AB305" s="52"/>
      <c r="AC305" s="83"/>
      <c r="AE305" s="106"/>
    </row>
    <row r="306" spans="2:31" hidden="1" outlineLevel="1" x14ac:dyDescent="0.25">
      <c r="B306" s="160" t="str">
        <f>+IF('UNITA E CONSUMI SOTTOUTENZE'!E331&gt;0,'UNITA E CONSUMI SOTTOUTENZE'!B331,"")</f>
        <v/>
      </c>
      <c r="D306" s="83"/>
      <c r="E306" s="83"/>
      <c r="F306" s="83"/>
      <c r="G306" s="84"/>
      <c r="H306" s="50"/>
      <c r="I306" s="130"/>
      <c r="J306" s="83"/>
      <c r="K306" s="83"/>
      <c r="L306" s="84"/>
      <c r="M306" s="50"/>
      <c r="N306" s="83"/>
      <c r="O306" s="83"/>
      <c r="P306" s="83"/>
      <c r="Q306" s="84"/>
      <c r="R306" s="50"/>
      <c r="S306" s="83"/>
      <c r="T306" s="83"/>
      <c r="U306" s="83"/>
      <c r="V306" s="84"/>
      <c r="W306" s="52"/>
      <c r="X306" s="83"/>
      <c r="Y306" s="83"/>
      <c r="Z306" s="83"/>
      <c r="AA306" s="105"/>
      <c r="AB306" s="52"/>
      <c r="AC306" s="83"/>
      <c r="AE306" s="106"/>
    </row>
    <row r="307" spans="2:31" hidden="1" outlineLevel="1" x14ac:dyDescent="0.25">
      <c r="B307" s="160" t="str">
        <f>+IF('UNITA E CONSUMI SOTTOUTENZE'!E332&gt;0,'UNITA E CONSUMI SOTTOUTENZE'!B332,"")</f>
        <v/>
      </c>
      <c r="D307" s="83"/>
      <c r="E307" s="83"/>
      <c r="F307" s="83"/>
      <c r="G307" s="84"/>
      <c r="H307" s="50"/>
      <c r="I307" s="130"/>
      <c r="J307" s="83"/>
      <c r="K307" s="83"/>
      <c r="L307" s="84"/>
      <c r="M307" s="50"/>
      <c r="N307" s="83"/>
      <c r="O307" s="83"/>
      <c r="P307" s="83"/>
      <c r="Q307" s="84"/>
      <c r="R307" s="50"/>
      <c r="S307" s="83"/>
      <c r="T307" s="83"/>
      <c r="U307" s="83"/>
      <c r="V307" s="84"/>
      <c r="W307" s="52"/>
      <c r="X307" s="83"/>
      <c r="Y307" s="83"/>
      <c r="Z307" s="83"/>
      <c r="AA307" s="105"/>
      <c r="AB307" s="52"/>
      <c r="AC307" s="83"/>
      <c r="AE307" s="106"/>
    </row>
    <row r="308" spans="2:31" hidden="1" outlineLevel="1" x14ac:dyDescent="0.25">
      <c r="B308" s="160" t="str">
        <f>+IF('UNITA E CONSUMI SOTTOUTENZE'!E333&gt;0,'UNITA E CONSUMI SOTTOUTENZE'!B333,"")</f>
        <v/>
      </c>
      <c r="D308" s="83"/>
      <c r="E308" s="83"/>
      <c r="F308" s="83"/>
      <c r="G308" s="84"/>
      <c r="H308" s="50"/>
      <c r="I308" s="130"/>
      <c r="J308" s="83"/>
      <c r="K308" s="83"/>
      <c r="L308" s="84"/>
      <c r="M308" s="50"/>
      <c r="N308" s="83"/>
      <c r="O308" s="83"/>
      <c r="P308" s="83"/>
      <c r="Q308" s="84"/>
      <c r="R308" s="50"/>
      <c r="S308" s="83"/>
      <c r="T308" s="83"/>
      <c r="U308" s="83"/>
      <c r="V308" s="84"/>
      <c r="W308" s="52"/>
      <c r="X308" s="83"/>
      <c r="Y308" s="83"/>
      <c r="Z308" s="83"/>
      <c r="AA308" s="105"/>
      <c r="AB308" s="52"/>
      <c r="AC308" s="83"/>
      <c r="AE308" s="106"/>
    </row>
    <row r="309" spans="2:31" s="54" customFormat="1" ht="7.5" hidden="1" customHeight="1" outlineLevel="1" x14ac:dyDescent="0.25">
      <c r="B309" s="162"/>
      <c r="D309" s="55"/>
      <c r="E309" s="55"/>
      <c r="F309" s="55"/>
      <c r="G309" s="56"/>
      <c r="H309" s="57"/>
      <c r="I309" s="58"/>
      <c r="J309" s="55"/>
      <c r="K309" s="55"/>
      <c r="L309" s="56"/>
      <c r="M309" s="57"/>
      <c r="N309" s="55"/>
      <c r="O309" s="55"/>
      <c r="P309" s="55"/>
      <c r="Q309" s="56"/>
      <c r="R309" s="57"/>
      <c r="S309" s="55"/>
      <c r="T309" s="55"/>
      <c r="U309" s="55"/>
      <c r="V309" s="56"/>
      <c r="W309" s="57"/>
      <c r="X309" s="55"/>
      <c r="Y309" s="55"/>
      <c r="Z309" s="55"/>
      <c r="AB309" s="57"/>
      <c r="AC309" s="55"/>
      <c r="AD309" s="60"/>
      <c r="AE309" s="61"/>
    </row>
    <row r="310" spans="2:31" hidden="1" outlineLevel="1" x14ac:dyDescent="0.25">
      <c r="B310" s="163" t="s">
        <v>54</v>
      </c>
      <c r="C310" s="81"/>
      <c r="D310" s="46"/>
      <c r="E310" s="46"/>
      <c r="F310" s="46"/>
      <c r="G310" s="49"/>
      <c r="H310" s="50"/>
      <c r="I310" s="51"/>
      <c r="J310" s="46"/>
      <c r="K310" s="46"/>
      <c r="L310" s="49"/>
      <c r="M310" s="50"/>
      <c r="N310" s="46"/>
      <c r="O310" s="46"/>
      <c r="P310" s="46"/>
      <c r="Q310" s="49"/>
      <c r="R310" s="50"/>
      <c r="S310" s="46"/>
      <c r="T310" s="46"/>
      <c r="U310" s="46"/>
      <c r="V310" s="49"/>
      <c r="W310" s="52"/>
      <c r="X310" s="46"/>
      <c r="Y310" s="46"/>
      <c r="Z310" s="46"/>
      <c r="AB310" s="52"/>
    </row>
    <row r="311" spans="2:31" hidden="1" outlineLevel="1" x14ac:dyDescent="0.25">
      <c r="B311" s="160"/>
      <c r="D311" s="83"/>
      <c r="E311" s="83"/>
      <c r="F311" s="83"/>
      <c r="G311" s="84"/>
      <c r="H311" s="50"/>
      <c r="I311" s="130"/>
      <c r="J311" s="83"/>
      <c r="K311" s="83"/>
      <c r="L311" s="84"/>
      <c r="M311" s="50"/>
      <c r="N311" s="83"/>
      <c r="O311" s="83"/>
      <c r="P311" s="83"/>
      <c r="Q311" s="84"/>
      <c r="R311" s="50"/>
      <c r="S311" s="83"/>
      <c r="T311" s="83"/>
      <c r="U311" s="83"/>
      <c r="V311" s="84"/>
      <c r="W311" s="52"/>
      <c r="X311" s="83"/>
      <c r="Y311" s="83"/>
      <c r="Z311" s="83"/>
      <c r="AA311" s="105"/>
      <c r="AB311" s="52"/>
      <c r="AC311" s="83"/>
      <c r="AE311" s="107"/>
    </row>
    <row r="312" spans="2:31" hidden="1" outlineLevel="1" x14ac:dyDescent="0.25">
      <c r="B312" s="160"/>
      <c r="D312" s="83"/>
      <c r="E312" s="83"/>
      <c r="F312" s="83"/>
      <c r="G312" s="84"/>
      <c r="H312" s="50"/>
      <c r="I312" s="130"/>
      <c r="J312" s="83"/>
      <c r="K312" s="83"/>
      <c r="L312" s="84"/>
      <c r="M312" s="50"/>
      <c r="N312" s="83"/>
      <c r="O312" s="83"/>
      <c r="P312" s="83"/>
      <c r="Q312" s="84"/>
      <c r="R312" s="50"/>
      <c r="S312" s="83"/>
      <c r="T312" s="83"/>
      <c r="U312" s="83"/>
      <c r="V312" s="84"/>
      <c r="W312" s="52"/>
      <c r="X312" s="83"/>
      <c r="Y312" s="83"/>
      <c r="Z312" s="83"/>
      <c r="AA312" s="105"/>
      <c r="AB312" s="52"/>
      <c r="AC312" s="83"/>
      <c r="AE312" s="107"/>
    </row>
    <row r="313" spans="2:31" hidden="1" outlineLevel="1" x14ac:dyDescent="0.25">
      <c r="B313" s="160"/>
      <c r="D313" s="83"/>
      <c r="E313" s="83"/>
      <c r="F313" s="83"/>
      <c r="G313" s="84"/>
      <c r="H313" s="50"/>
      <c r="I313" s="130"/>
      <c r="J313" s="83"/>
      <c r="K313" s="83"/>
      <c r="L313" s="84"/>
      <c r="M313" s="50"/>
      <c r="N313" s="83"/>
      <c r="O313" s="83"/>
      <c r="P313" s="83"/>
      <c r="Q313" s="84"/>
      <c r="R313" s="50"/>
      <c r="S313" s="83"/>
      <c r="T313" s="83"/>
      <c r="U313" s="83"/>
      <c r="V313" s="84"/>
      <c r="W313" s="52"/>
      <c r="X313" s="83"/>
      <c r="Y313" s="83"/>
      <c r="Z313" s="83"/>
      <c r="AA313" s="105"/>
      <c r="AB313" s="52"/>
      <c r="AC313" s="83"/>
      <c r="AE313" s="107"/>
    </row>
    <row r="314" spans="2:31" hidden="1" outlineLevel="1" x14ac:dyDescent="0.25">
      <c r="B314" s="160"/>
      <c r="D314" s="83"/>
      <c r="E314" s="83"/>
      <c r="F314" s="83"/>
      <c r="G314" s="84"/>
      <c r="H314" s="50"/>
      <c r="I314" s="130"/>
      <c r="J314" s="83"/>
      <c r="K314" s="83"/>
      <c r="L314" s="84"/>
      <c r="M314" s="50"/>
      <c r="N314" s="83"/>
      <c r="O314" s="83"/>
      <c r="P314" s="83"/>
      <c r="Q314" s="84"/>
      <c r="R314" s="50"/>
      <c r="S314" s="83"/>
      <c r="T314" s="83"/>
      <c r="U314" s="83"/>
      <c r="V314" s="84"/>
      <c r="W314" s="52"/>
      <c r="X314" s="83"/>
      <c r="Y314" s="83"/>
      <c r="Z314" s="83"/>
      <c r="AA314" s="105"/>
      <c r="AB314" s="52"/>
      <c r="AC314" s="83"/>
      <c r="AE314" s="107"/>
    </row>
    <row r="315" spans="2:31" hidden="1" outlineLevel="1" x14ac:dyDescent="0.25">
      <c r="B315" s="160" t="str">
        <f>+IF('UNITA E CONSUMI SOTTOUTENZE'!E340&gt;0,'UNITA E CONSUMI SOTTOUTENZE'!B340,"")</f>
        <v/>
      </c>
      <c r="D315" s="83"/>
      <c r="E315" s="83"/>
      <c r="F315" s="83"/>
      <c r="G315" s="84"/>
      <c r="H315" s="50"/>
      <c r="I315" s="130"/>
      <c r="J315" s="83"/>
      <c r="K315" s="83"/>
      <c r="L315" s="84"/>
      <c r="M315" s="50"/>
      <c r="N315" s="83"/>
      <c r="O315" s="83"/>
      <c r="P315" s="83"/>
      <c r="Q315" s="84"/>
      <c r="R315" s="50"/>
      <c r="S315" s="83"/>
      <c r="T315" s="83"/>
      <c r="U315" s="83"/>
      <c r="V315" s="84"/>
      <c r="W315" s="52"/>
      <c r="X315" s="83"/>
      <c r="Y315" s="83"/>
      <c r="Z315" s="83"/>
      <c r="AA315" s="105"/>
      <c r="AB315" s="52"/>
      <c r="AC315" s="83"/>
      <c r="AE315" s="107"/>
    </row>
    <row r="316" spans="2:31" hidden="1" outlineLevel="1" x14ac:dyDescent="0.25">
      <c r="B316" s="160" t="str">
        <f>+IF('UNITA E CONSUMI SOTTOUTENZE'!E341&gt;0,'UNITA E CONSUMI SOTTOUTENZE'!B341,"")</f>
        <v/>
      </c>
      <c r="D316" s="83"/>
      <c r="E316" s="83"/>
      <c r="F316" s="83"/>
      <c r="G316" s="84"/>
      <c r="H316" s="50"/>
      <c r="I316" s="130"/>
      <c r="J316" s="83"/>
      <c r="K316" s="83"/>
      <c r="L316" s="84"/>
      <c r="M316" s="50"/>
      <c r="N316" s="83"/>
      <c r="O316" s="83"/>
      <c r="P316" s="83"/>
      <c r="Q316" s="84"/>
      <c r="R316" s="50"/>
      <c r="S316" s="83"/>
      <c r="T316" s="83"/>
      <c r="U316" s="83"/>
      <c r="V316" s="84"/>
      <c r="W316" s="52"/>
      <c r="X316" s="83"/>
      <c r="Y316" s="83"/>
      <c r="Z316" s="83"/>
      <c r="AA316" s="105"/>
      <c r="AB316" s="52"/>
      <c r="AC316" s="83"/>
      <c r="AE316" s="107"/>
    </row>
    <row r="317" spans="2:31" hidden="1" outlineLevel="1" x14ac:dyDescent="0.25">
      <c r="B317" s="160" t="str">
        <f>+IF('UNITA E CONSUMI SOTTOUTENZE'!E342&gt;0,'UNITA E CONSUMI SOTTOUTENZE'!B342,"")</f>
        <v/>
      </c>
      <c r="D317" s="83"/>
      <c r="E317" s="83"/>
      <c r="F317" s="83"/>
      <c r="G317" s="84"/>
      <c r="H317" s="50"/>
      <c r="I317" s="130"/>
      <c r="J317" s="83"/>
      <c r="K317" s="83"/>
      <c r="L317" s="84"/>
      <c r="M317" s="50"/>
      <c r="N317" s="83"/>
      <c r="O317" s="83"/>
      <c r="P317" s="83"/>
      <c r="Q317" s="84"/>
      <c r="R317" s="50"/>
      <c r="S317" s="83"/>
      <c r="T317" s="83"/>
      <c r="U317" s="83"/>
      <c r="V317" s="84"/>
      <c r="W317" s="52"/>
      <c r="X317" s="83"/>
      <c r="Y317" s="83"/>
      <c r="Z317" s="83"/>
      <c r="AA317" s="105"/>
      <c r="AB317" s="52"/>
      <c r="AC317" s="83"/>
      <c r="AE317" s="107"/>
    </row>
    <row r="318" spans="2:31" hidden="1" outlineLevel="1" x14ac:dyDescent="0.25">
      <c r="B318" s="160" t="str">
        <f>+IF('UNITA E CONSUMI SOTTOUTENZE'!E343&gt;0,'UNITA E CONSUMI SOTTOUTENZE'!B343,"")</f>
        <v/>
      </c>
      <c r="D318" s="83"/>
      <c r="E318" s="83"/>
      <c r="F318" s="83"/>
      <c r="G318" s="84"/>
      <c r="H318" s="50"/>
      <c r="I318" s="130"/>
      <c r="J318" s="83"/>
      <c r="K318" s="83"/>
      <c r="L318" s="84"/>
      <c r="M318" s="50"/>
      <c r="N318" s="83"/>
      <c r="O318" s="83"/>
      <c r="P318" s="83"/>
      <c r="Q318" s="84"/>
      <c r="R318" s="50"/>
      <c r="S318" s="83"/>
      <c r="T318" s="83"/>
      <c r="U318" s="83"/>
      <c r="V318" s="84"/>
      <c r="W318" s="52"/>
      <c r="X318" s="83"/>
      <c r="Y318" s="83"/>
      <c r="Z318" s="83"/>
      <c r="AA318" s="105"/>
      <c r="AB318" s="52"/>
      <c r="AC318" s="83"/>
      <c r="AE318" s="107"/>
    </row>
    <row r="319" spans="2:31" hidden="1" outlineLevel="1" x14ac:dyDescent="0.25">
      <c r="B319" s="160" t="str">
        <f>+IF('UNITA E CONSUMI SOTTOUTENZE'!E344&gt;0,'UNITA E CONSUMI SOTTOUTENZE'!B344,"")</f>
        <v/>
      </c>
      <c r="D319" s="83"/>
      <c r="E319" s="83"/>
      <c r="F319" s="83"/>
      <c r="G319" s="84"/>
      <c r="H319" s="50"/>
      <c r="I319" s="130"/>
      <c r="J319" s="83"/>
      <c r="K319" s="83"/>
      <c r="L319" s="84"/>
      <c r="M319" s="50"/>
      <c r="N319" s="83"/>
      <c r="O319" s="83"/>
      <c r="P319" s="83"/>
      <c r="Q319" s="84"/>
      <c r="R319" s="50"/>
      <c r="S319" s="83"/>
      <c r="T319" s="83"/>
      <c r="U319" s="83"/>
      <c r="V319" s="84"/>
      <c r="W319" s="52"/>
      <c r="X319" s="83"/>
      <c r="Y319" s="83"/>
      <c r="Z319" s="83"/>
      <c r="AA319" s="105"/>
      <c r="AB319" s="52"/>
      <c r="AC319" s="83"/>
      <c r="AE319" s="107"/>
    </row>
    <row r="320" spans="2:31" hidden="1" outlineLevel="1" x14ac:dyDescent="0.25">
      <c r="B320" s="160" t="str">
        <f>+IF('UNITA E CONSUMI SOTTOUTENZE'!E345&gt;0,'UNITA E CONSUMI SOTTOUTENZE'!B345,"")</f>
        <v/>
      </c>
      <c r="D320" s="83"/>
      <c r="E320" s="83"/>
      <c r="F320" s="83"/>
      <c r="G320" s="84"/>
      <c r="H320" s="50"/>
      <c r="I320" s="130"/>
      <c r="J320" s="83"/>
      <c r="K320" s="83"/>
      <c r="L320" s="84"/>
      <c r="M320" s="50"/>
      <c r="N320" s="83"/>
      <c r="O320" s="83"/>
      <c r="P320" s="83"/>
      <c r="Q320" s="84"/>
      <c r="R320" s="50"/>
      <c r="S320" s="83"/>
      <c r="T320" s="83"/>
      <c r="U320" s="83"/>
      <c r="V320" s="84"/>
      <c r="W320" s="52"/>
      <c r="X320" s="83"/>
      <c r="Y320" s="83"/>
      <c r="Z320" s="83"/>
      <c r="AA320" s="105"/>
      <c r="AB320" s="52"/>
      <c r="AC320" s="83"/>
      <c r="AE320" s="107"/>
    </row>
    <row r="321" spans="2:31" hidden="1" outlineLevel="1" x14ac:dyDescent="0.25">
      <c r="B321" s="160" t="str">
        <f>+IF('UNITA E CONSUMI SOTTOUTENZE'!E346&gt;0,'UNITA E CONSUMI SOTTOUTENZE'!B346,"")</f>
        <v/>
      </c>
      <c r="D321" s="83"/>
      <c r="E321" s="83"/>
      <c r="F321" s="83"/>
      <c r="G321" s="84"/>
      <c r="H321" s="50"/>
      <c r="I321" s="130"/>
      <c r="J321" s="83"/>
      <c r="K321" s="83"/>
      <c r="L321" s="84"/>
      <c r="M321" s="50"/>
      <c r="N321" s="83"/>
      <c r="O321" s="83"/>
      <c r="P321" s="83"/>
      <c r="Q321" s="84"/>
      <c r="R321" s="50"/>
      <c r="S321" s="83"/>
      <c r="T321" s="83"/>
      <c r="U321" s="83"/>
      <c r="V321" s="84"/>
      <c r="W321" s="52"/>
      <c r="X321" s="83"/>
      <c r="Y321" s="83"/>
      <c r="Z321" s="83"/>
      <c r="AA321" s="105"/>
      <c r="AB321" s="52"/>
      <c r="AC321" s="83"/>
      <c r="AE321" s="107"/>
    </row>
    <row r="322" spans="2:31" hidden="1" outlineLevel="1" x14ac:dyDescent="0.25">
      <c r="B322" s="160" t="str">
        <f>+IF('UNITA E CONSUMI SOTTOUTENZE'!E347&gt;0,'UNITA E CONSUMI SOTTOUTENZE'!B347,"")</f>
        <v/>
      </c>
      <c r="D322" s="83"/>
      <c r="E322" s="83"/>
      <c r="F322" s="83"/>
      <c r="G322" s="84"/>
      <c r="H322" s="50"/>
      <c r="I322" s="130"/>
      <c r="J322" s="83"/>
      <c r="K322" s="83"/>
      <c r="L322" s="84"/>
      <c r="M322" s="50"/>
      <c r="N322" s="83"/>
      <c r="O322" s="83"/>
      <c r="P322" s="83"/>
      <c r="Q322" s="84"/>
      <c r="R322" s="50"/>
      <c r="S322" s="83"/>
      <c r="T322" s="83"/>
      <c r="U322" s="83"/>
      <c r="V322" s="84"/>
      <c r="W322" s="52"/>
      <c r="X322" s="83"/>
      <c r="Y322" s="83"/>
      <c r="Z322" s="83"/>
      <c r="AA322" s="105"/>
      <c r="AB322" s="52"/>
      <c r="AC322" s="83"/>
      <c r="AE322" s="107"/>
    </row>
    <row r="323" spans="2:31" hidden="1" outlineLevel="1" x14ac:dyDescent="0.25">
      <c r="B323" s="160" t="str">
        <f>+IF('UNITA E CONSUMI SOTTOUTENZE'!E348&gt;0,'UNITA E CONSUMI SOTTOUTENZE'!B348,"")</f>
        <v/>
      </c>
      <c r="D323" s="83"/>
      <c r="E323" s="83"/>
      <c r="F323" s="83"/>
      <c r="G323" s="84"/>
      <c r="H323" s="50"/>
      <c r="I323" s="130"/>
      <c r="J323" s="83"/>
      <c r="K323" s="83"/>
      <c r="L323" s="84"/>
      <c r="M323" s="50"/>
      <c r="N323" s="83"/>
      <c r="O323" s="83"/>
      <c r="P323" s="83"/>
      <c r="Q323" s="84"/>
      <c r="R323" s="50"/>
      <c r="S323" s="83"/>
      <c r="T323" s="83"/>
      <c r="U323" s="83"/>
      <c r="V323" s="84"/>
      <c r="W323" s="52"/>
      <c r="X323" s="83"/>
      <c r="Y323" s="83"/>
      <c r="Z323" s="83"/>
      <c r="AA323" s="105"/>
      <c r="AB323" s="52"/>
      <c r="AC323" s="83"/>
      <c r="AE323" s="107"/>
    </row>
    <row r="324" spans="2:31" hidden="1" outlineLevel="1" x14ac:dyDescent="0.25">
      <c r="B324" s="160" t="str">
        <f>+IF('UNITA E CONSUMI SOTTOUTENZE'!E349&gt;0,'UNITA E CONSUMI SOTTOUTENZE'!B349,"")</f>
        <v/>
      </c>
      <c r="D324" s="83"/>
      <c r="E324" s="83"/>
      <c r="F324" s="83"/>
      <c r="G324" s="84"/>
      <c r="H324" s="50"/>
      <c r="I324" s="130"/>
      <c r="J324" s="83"/>
      <c r="K324" s="83"/>
      <c r="L324" s="84"/>
      <c r="M324" s="50"/>
      <c r="N324" s="83"/>
      <c r="O324" s="83"/>
      <c r="P324" s="83"/>
      <c r="Q324" s="84"/>
      <c r="R324" s="50"/>
      <c r="S324" s="83"/>
      <c r="T324" s="83"/>
      <c r="U324" s="83"/>
      <c r="V324" s="84"/>
      <c r="W324" s="52"/>
      <c r="X324" s="83"/>
      <c r="Y324" s="83"/>
      <c r="Z324" s="83"/>
      <c r="AA324" s="105"/>
      <c r="AB324" s="52"/>
      <c r="AC324" s="83"/>
      <c r="AE324" s="107"/>
    </row>
    <row r="325" spans="2:31" hidden="1" outlineLevel="1" x14ac:dyDescent="0.25">
      <c r="B325" s="160" t="str">
        <f>+IF('UNITA E CONSUMI SOTTOUTENZE'!E350&gt;0,'UNITA E CONSUMI SOTTOUTENZE'!B350,"")</f>
        <v/>
      </c>
      <c r="D325" s="83"/>
      <c r="E325" s="83"/>
      <c r="F325" s="83"/>
      <c r="G325" s="84"/>
      <c r="H325" s="50"/>
      <c r="I325" s="130"/>
      <c r="J325" s="83"/>
      <c r="K325" s="83"/>
      <c r="L325" s="84"/>
      <c r="M325" s="50"/>
      <c r="N325" s="83"/>
      <c r="O325" s="83"/>
      <c r="P325" s="83"/>
      <c r="Q325" s="84"/>
      <c r="R325" s="50"/>
      <c r="S325" s="83"/>
      <c r="T325" s="83"/>
      <c r="U325" s="83"/>
      <c r="V325" s="84"/>
      <c r="W325" s="52"/>
      <c r="X325" s="83"/>
      <c r="Y325" s="83"/>
      <c r="Z325" s="83"/>
      <c r="AA325" s="105"/>
      <c r="AB325" s="52"/>
      <c r="AC325" s="83"/>
      <c r="AE325" s="107"/>
    </row>
    <row r="326" spans="2:31" hidden="1" outlineLevel="1" x14ac:dyDescent="0.25">
      <c r="B326" s="160" t="str">
        <f>+IF('UNITA E CONSUMI SOTTOUTENZE'!E351&gt;0,'UNITA E CONSUMI SOTTOUTENZE'!B351,"")</f>
        <v/>
      </c>
      <c r="D326" s="83"/>
      <c r="E326" s="83"/>
      <c r="F326" s="83"/>
      <c r="G326" s="84"/>
      <c r="H326" s="50"/>
      <c r="I326" s="130"/>
      <c r="J326" s="83"/>
      <c r="K326" s="83"/>
      <c r="L326" s="84"/>
      <c r="M326" s="50"/>
      <c r="N326" s="83"/>
      <c r="O326" s="83"/>
      <c r="P326" s="83"/>
      <c r="Q326" s="84"/>
      <c r="R326" s="50"/>
      <c r="S326" s="83"/>
      <c r="T326" s="83"/>
      <c r="U326" s="83"/>
      <c r="V326" s="84"/>
      <c r="W326" s="52"/>
      <c r="X326" s="83"/>
      <c r="Y326" s="83"/>
      <c r="Z326" s="83"/>
      <c r="AA326" s="105"/>
      <c r="AB326" s="52"/>
      <c r="AC326" s="83"/>
      <c r="AE326" s="107"/>
    </row>
    <row r="327" spans="2:31" hidden="1" outlineLevel="1" x14ac:dyDescent="0.25">
      <c r="B327" s="160" t="str">
        <f>+IF('UNITA E CONSUMI SOTTOUTENZE'!E352&gt;0,'UNITA E CONSUMI SOTTOUTENZE'!B352,"")</f>
        <v/>
      </c>
      <c r="D327" s="83"/>
      <c r="E327" s="83"/>
      <c r="F327" s="83"/>
      <c r="G327" s="84"/>
      <c r="H327" s="50"/>
      <c r="I327" s="130"/>
      <c r="J327" s="83"/>
      <c r="K327" s="83"/>
      <c r="L327" s="84"/>
      <c r="M327" s="50"/>
      <c r="N327" s="83"/>
      <c r="O327" s="83"/>
      <c r="P327" s="83"/>
      <c r="Q327" s="84"/>
      <c r="R327" s="50"/>
      <c r="S327" s="83"/>
      <c r="T327" s="83"/>
      <c r="U327" s="83"/>
      <c r="V327" s="84"/>
      <c r="W327" s="52"/>
      <c r="X327" s="83"/>
      <c r="Y327" s="83"/>
      <c r="Z327" s="83"/>
      <c r="AA327" s="105"/>
      <c r="AB327" s="52"/>
      <c r="AC327" s="83"/>
      <c r="AE327" s="107"/>
    </row>
    <row r="328" spans="2:31" hidden="1" outlineLevel="1" x14ac:dyDescent="0.25">
      <c r="B328" s="160" t="str">
        <f>+IF('UNITA E CONSUMI SOTTOUTENZE'!E353&gt;0,'UNITA E CONSUMI SOTTOUTENZE'!B353,"")</f>
        <v/>
      </c>
      <c r="D328" s="83"/>
      <c r="E328" s="83"/>
      <c r="F328" s="83"/>
      <c r="G328" s="84"/>
      <c r="H328" s="50"/>
      <c r="I328" s="130"/>
      <c r="J328" s="83"/>
      <c r="K328" s="83"/>
      <c r="L328" s="84"/>
      <c r="M328" s="50"/>
      <c r="N328" s="83"/>
      <c r="O328" s="83"/>
      <c r="P328" s="83"/>
      <c r="Q328" s="84"/>
      <c r="R328" s="50"/>
      <c r="S328" s="83"/>
      <c r="T328" s="83"/>
      <c r="U328" s="83"/>
      <c r="V328" s="84"/>
      <c r="W328" s="52"/>
      <c r="X328" s="83"/>
      <c r="Y328" s="83"/>
      <c r="Z328" s="83"/>
      <c r="AA328" s="105"/>
      <c r="AB328" s="52"/>
      <c r="AC328" s="83"/>
      <c r="AE328" s="107"/>
    </row>
    <row r="329" spans="2:31" hidden="1" outlineLevel="1" x14ac:dyDescent="0.25">
      <c r="B329" s="160" t="str">
        <f>+IF('UNITA E CONSUMI SOTTOUTENZE'!E354&gt;0,'UNITA E CONSUMI SOTTOUTENZE'!B354,"")</f>
        <v/>
      </c>
      <c r="D329" s="83"/>
      <c r="E329" s="83"/>
      <c r="F329" s="83"/>
      <c r="G329" s="84"/>
      <c r="H329" s="50"/>
      <c r="I329" s="130"/>
      <c r="J329" s="83"/>
      <c r="K329" s="83"/>
      <c r="L329" s="84"/>
      <c r="M329" s="50"/>
      <c r="N329" s="83"/>
      <c r="O329" s="83"/>
      <c r="P329" s="83"/>
      <c r="Q329" s="84"/>
      <c r="R329" s="50"/>
      <c r="S329" s="83"/>
      <c r="T329" s="83"/>
      <c r="U329" s="83"/>
      <c r="V329" s="84"/>
      <c r="W329" s="52"/>
      <c r="X329" s="83"/>
      <c r="Y329" s="83"/>
      <c r="Z329" s="83"/>
      <c r="AA329" s="105"/>
      <c r="AB329" s="52"/>
      <c r="AC329" s="83"/>
      <c r="AE329" s="107"/>
    </row>
    <row r="330" spans="2:31" hidden="1" outlineLevel="1" x14ac:dyDescent="0.25">
      <c r="B330" s="160" t="str">
        <f>+IF('UNITA E CONSUMI SOTTOUTENZE'!E355&gt;0,'UNITA E CONSUMI SOTTOUTENZE'!B355,"")</f>
        <v/>
      </c>
      <c r="D330" s="83"/>
      <c r="E330" s="83"/>
      <c r="F330" s="83"/>
      <c r="G330" s="84"/>
      <c r="H330" s="50"/>
      <c r="I330" s="130"/>
      <c r="J330" s="83"/>
      <c r="K330" s="83"/>
      <c r="L330" s="84"/>
      <c r="M330" s="50"/>
      <c r="N330" s="83"/>
      <c r="O330" s="83"/>
      <c r="P330" s="83"/>
      <c r="Q330" s="84"/>
      <c r="R330" s="50"/>
      <c r="S330" s="83"/>
      <c r="T330" s="83"/>
      <c r="U330" s="83"/>
      <c r="V330" s="84"/>
      <c r="W330" s="52"/>
      <c r="X330" s="83"/>
      <c r="Y330" s="83"/>
      <c r="Z330" s="83"/>
      <c r="AA330" s="105"/>
      <c r="AB330" s="52"/>
      <c r="AC330" s="83"/>
      <c r="AE330" s="107"/>
    </row>
    <row r="331" spans="2:31" s="54" customFormat="1" ht="7.5" hidden="1" customHeight="1" outlineLevel="1" x14ac:dyDescent="0.25">
      <c r="B331" s="162"/>
      <c r="D331" s="55"/>
      <c r="E331" s="55"/>
      <c r="F331" s="55"/>
      <c r="G331" s="56"/>
      <c r="H331" s="57"/>
      <c r="I331" s="58"/>
      <c r="J331" s="55"/>
      <c r="K331" s="55"/>
      <c r="L331" s="56"/>
      <c r="M331" s="57"/>
      <c r="N331" s="55"/>
      <c r="O331" s="55"/>
      <c r="P331" s="55"/>
      <c r="Q331" s="56"/>
      <c r="R331" s="57"/>
      <c r="S331" s="55"/>
      <c r="T331" s="55"/>
      <c r="U331" s="55"/>
      <c r="V331" s="56"/>
      <c r="W331" s="57"/>
      <c r="X331" s="55"/>
      <c r="Y331" s="55"/>
      <c r="Z331" s="55"/>
      <c r="AB331" s="57"/>
      <c r="AC331" s="55"/>
      <c r="AD331" s="60"/>
      <c r="AE331" s="61"/>
    </row>
    <row r="332" spans="2:31" hidden="1" outlineLevel="1" x14ac:dyDescent="0.25">
      <c r="B332" s="163" t="s">
        <v>55</v>
      </c>
      <c r="C332" s="81"/>
      <c r="D332" s="46"/>
      <c r="E332" s="46"/>
      <c r="F332" s="46"/>
      <c r="G332" s="49"/>
      <c r="H332" s="50"/>
      <c r="I332" s="51"/>
      <c r="J332" s="46"/>
      <c r="K332" s="46"/>
      <c r="L332" s="49"/>
      <c r="M332" s="50"/>
      <c r="N332" s="46"/>
      <c r="O332" s="46"/>
      <c r="P332" s="46"/>
      <c r="Q332" s="49"/>
      <c r="R332" s="50"/>
      <c r="S332" s="46"/>
      <c r="T332" s="46"/>
      <c r="U332" s="46"/>
      <c r="V332" s="49"/>
      <c r="W332" s="52"/>
      <c r="X332" s="46"/>
      <c r="Y332" s="46"/>
      <c r="Z332" s="46"/>
      <c r="AB332" s="52"/>
    </row>
    <row r="333" spans="2:31" hidden="1" outlineLevel="1" x14ac:dyDescent="0.25">
      <c r="B333" s="160"/>
      <c r="D333" s="83"/>
      <c r="E333" s="83"/>
      <c r="F333" s="83"/>
      <c r="G333" s="84"/>
      <c r="H333" s="50"/>
      <c r="I333" s="130"/>
      <c r="J333" s="83"/>
      <c r="K333" s="83"/>
      <c r="L333" s="84"/>
      <c r="M333" s="50"/>
      <c r="N333" s="83"/>
      <c r="O333" s="83"/>
      <c r="P333" s="83"/>
      <c r="Q333" s="84"/>
      <c r="R333" s="50"/>
      <c r="S333" s="83"/>
      <c r="T333" s="83"/>
      <c r="U333" s="83"/>
      <c r="V333" s="84"/>
      <c r="W333" s="52"/>
      <c r="X333" s="83"/>
      <c r="Y333" s="83"/>
      <c r="Z333" s="83"/>
      <c r="AA333" s="105"/>
      <c r="AB333" s="52"/>
      <c r="AC333" s="83"/>
      <c r="AE333" s="107"/>
    </row>
    <row r="334" spans="2:31" hidden="1" outlineLevel="1" x14ac:dyDescent="0.25">
      <c r="B334" s="160"/>
      <c r="D334" s="83"/>
      <c r="E334" s="83"/>
      <c r="F334" s="83"/>
      <c r="G334" s="84"/>
      <c r="H334" s="50"/>
      <c r="I334" s="130"/>
      <c r="J334" s="83"/>
      <c r="K334" s="83"/>
      <c r="L334" s="84"/>
      <c r="M334" s="50"/>
      <c r="N334" s="83"/>
      <c r="O334" s="83"/>
      <c r="P334" s="83"/>
      <c r="Q334" s="84"/>
      <c r="R334" s="50"/>
      <c r="S334" s="83"/>
      <c r="T334" s="83"/>
      <c r="U334" s="83"/>
      <c r="V334" s="84"/>
      <c r="W334" s="52"/>
      <c r="X334" s="83"/>
      <c r="Y334" s="83"/>
      <c r="Z334" s="83"/>
      <c r="AA334" s="105"/>
      <c r="AB334" s="52"/>
      <c r="AC334" s="83"/>
      <c r="AE334" s="107"/>
    </row>
    <row r="335" spans="2:31" hidden="1" outlineLevel="1" x14ac:dyDescent="0.25">
      <c r="B335" s="160"/>
      <c r="D335" s="83"/>
      <c r="E335" s="83"/>
      <c r="F335" s="83"/>
      <c r="G335" s="84"/>
      <c r="H335" s="50"/>
      <c r="I335" s="130"/>
      <c r="J335" s="83"/>
      <c r="K335" s="83"/>
      <c r="L335" s="84"/>
      <c r="M335" s="50"/>
      <c r="N335" s="83"/>
      <c r="O335" s="83"/>
      <c r="P335" s="83"/>
      <c r="Q335" s="84"/>
      <c r="R335" s="50"/>
      <c r="S335" s="83"/>
      <c r="T335" s="83"/>
      <c r="U335" s="83"/>
      <c r="V335" s="84"/>
      <c r="W335" s="52"/>
      <c r="X335" s="83"/>
      <c r="Y335" s="83"/>
      <c r="Z335" s="83"/>
      <c r="AA335" s="105"/>
      <c r="AB335" s="52"/>
      <c r="AC335" s="83"/>
      <c r="AE335" s="107"/>
    </row>
    <row r="336" spans="2:31" hidden="1" outlineLevel="1" x14ac:dyDescent="0.25">
      <c r="B336" s="160"/>
      <c r="D336" s="83"/>
      <c r="E336" s="83"/>
      <c r="F336" s="83"/>
      <c r="G336" s="84"/>
      <c r="H336" s="50"/>
      <c r="I336" s="130"/>
      <c r="J336" s="83"/>
      <c r="K336" s="83"/>
      <c r="L336" s="84"/>
      <c r="M336" s="50"/>
      <c r="N336" s="83"/>
      <c r="O336" s="83"/>
      <c r="P336" s="83"/>
      <c r="Q336" s="84"/>
      <c r="R336" s="50"/>
      <c r="S336" s="83"/>
      <c r="T336" s="83"/>
      <c r="U336" s="83"/>
      <c r="V336" s="84"/>
      <c r="W336" s="52"/>
      <c r="X336" s="83"/>
      <c r="Y336" s="83"/>
      <c r="Z336" s="83"/>
      <c r="AA336" s="105"/>
      <c r="AB336" s="52"/>
      <c r="AC336" s="83"/>
      <c r="AE336" s="107"/>
    </row>
    <row r="337" spans="2:31" hidden="1" outlineLevel="1" x14ac:dyDescent="0.25">
      <c r="B337" s="160" t="str">
        <f>+IF('UNITA E CONSUMI SOTTOUTENZE'!E362&gt;0,'UNITA E CONSUMI SOTTOUTENZE'!B362,"")</f>
        <v/>
      </c>
      <c r="D337" s="83"/>
      <c r="E337" s="83"/>
      <c r="F337" s="83"/>
      <c r="G337" s="84"/>
      <c r="H337" s="50"/>
      <c r="I337" s="130"/>
      <c r="J337" s="83"/>
      <c r="K337" s="83"/>
      <c r="L337" s="84"/>
      <c r="M337" s="50"/>
      <c r="N337" s="83"/>
      <c r="O337" s="83"/>
      <c r="P337" s="83"/>
      <c r="Q337" s="84"/>
      <c r="R337" s="50"/>
      <c r="S337" s="83"/>
      <c r="T337" s="83"/>
      <c r="U337" s="83"/>
      <c r="V337" s="84"/>
      <c r="W337" s="52"/>
      <c r="X337" s="83"/>
      <c r="Y337" s="83"/>
      <c r="Z337" s="83"/>
      <c r="AA337" s="105"/>
      <c r="AB337" s="52"/>
      <c r="AC337" s="83"/>
      <c r="AE337" s="107"/>
    </row>
    <row r="338" spans="2:31" hidden="1" outlineLevel="1" x14ac:dyDescent="0.25">
      <c r="B338" s="160" t="str">
        <f>+IF('UNITA E CONSUMI SOTTOUTENZE'!E363&gt;0,'UNITA E CONSUMI SOTTOUTENZE'!B363,"")</f>
        <v/>
      </c>
      <c r="D338" s="83"/>
      <c r="E338" s="83"/>
      <c r="F338" s="83"/>
      <c r="G338" s="84"/>
      <c r="H338" s="50"/>
      <c r="I338" s="130"/>
      <c r="J338" s="83"/>
      <c r="K338" s="83"/>
      <c r="L338" s="84"/>
      <c r="M338" s="50"/>
      <c r="N338" s="83"/>
      <c r="O338" s="83"/>
      <c r="P338" s="83"/>
      <c r="Q338" s="84"/>
      <c r="R338" s="50"/>
      <c r="S338" s="83"/>
      <c r="T338" s="83"/>
      <c r="U338" s="83"/>
      <c r="V338" s="84"/>
      <c r="W338" s="52"/>
      <c r="X338" s="83"/>
      <c r="Y338" s="83"/>
      <c r="Z338" s="83"/>
      <c r="AA338" s="105"/>
      <c r="AB338" s="52"/>
      <c r="AC338" s="83"/>
      <c r="AE338" s="107"/>
    </row>
    <row r="339" spans="2:31" hidden="1" outlineLevel="1" x14ac:dyDescent="0.25">
      <c r="B339" s="160" t="str">
        <f>+IF('UNITA E CONSUMI SOTTOUTENZE'!E364&gt;0,'UNITA E CONSUMI SOTTOUTENZE'!B364,"")</f>
        <v/>
      </c>
      <c r="D339" s="83"/>
      <c r="E339" s="83"/>
      <c r="F339" s="83"/>
      <c r="G339" s="84"/>
      <c r="H339" s="50"/>
      <c r="I339" s="130"/>
      <c r="J339" s="83"/>
      <c r="K339" s="83"/>
      <c r="L339" s="84"/>
      <c r="M339" s="50"/>
      <c r="N339" s="83"/>
      <c r="O339" s="83"/>
      <c r="P339" s="83"/>
      <c r="Q339" s="84"/>
      <c r="R339" s="50"/>
      <c r="S339" s="83"/>
      <c r="T339" s="83"/>
      <c r="U339" s="83"/>
      <c r="V339" s="84"/>
      <c r="W339" s="52"/>
      <c r="X339" s="83"/>
      <c r="Y339" s="83"/>
      <c r="Z339" s="83"/>
      <c r="AA339" s="105"/>
      <c r="AB339" s="52"/>
      <c r="AC339" s="83"/>
      <c r="AE339" s="107"/>
    </row>
    <row r="340" spans="2:31" hidden="1" outlineLevel="1" x14ac:dyDescent="0.25">
      <c r="B340" s="160" t="str">
        <f>+IF('UNITA E CONSUMI SOTTOUTENZE'!E365&gt;0,'UNITA E CONSUMI SOTTOUTENZE'!B365,"")</f>
        <v/>
      </c>
      <c r="D340" s="83"/>
      <c r="E340" s="83"/>
      <c r="F340" s="83"/>
      <c r="G340" s="84"/>
      <c r="H340" s="50"/>
      <c r="I340" s="130"/>
      <c r="J340" s="83"/>
      <c r="K340" s="83"/>
      <c r="L340" s="84"/>
      <c r="M340" s="50"/>
      <c r="N340" s="83"/>
      <c r="O340" s="83"/>
      <c r="P340" s="83"/>
      <c r="Q340" s="84"/>
      <c r="R340" s="50"/>
      <c r="S340" s="83"/>
      <c r="T340" s="83"/>
      <c r="U340" s="83"/>
      <c r="V340" s="84"/>
      <c r="W340" s="52"/>
      <c r="X340" s="83"/>
      <c r="Y340" s="83"/>
      <c r="Z340" s="83"/>
      <c r="AA340" s="105"/>
      <c r="AB340" s="52"/>
      <c r="AC340" s="83"/>
      <c r="AE340" s="107"/>
    </row>
    <row r="341" spans="2:31" hidden="1" outlineLevel="1" x14ac:dyDescent="0.25">
      <c r="B341" s="160" t="str">
        <f>+IF('UNITA E CONSUMI SOTTOUTENZE'!E366&gt;0,'UNITA E CONSUMI SOTTOUTENZE'!B366,"")</f>
        <v/>
      </c>
      <c r="D341" s="83"/>
      <c r="E341" s="83"/>
      <c r="F341" s="83"/>
      <c r="G341" s="84"/>
      <c r="H341" s="50"/>
      <c r="I341" s="130"/>
      <c r="J341" s="83"/>
      <c r="K341" s="83"/>
      <c r="L341" s="84"/>
      <c r="M341" s="50"/>
      <c r="N341" s="83"/>
      <c r="O341" s="83"/>
      <c r="P341" s="83"/>
      <c r="Q341" s="84"/>
      <c r="R341" s="50"/>
      <c r="S341" s="83"/>
      <c r="T341" s="83"/>
      <c r="U341" s="83"/>
      <c r="V341" s="84"/>
      <c r="W341" s="52"/>
      <c r="X341" s="83"/>
      <c r="Y341" s="83"/>
      <c r="Z341" s="83"/>
      <c r="AA341" s="105"/>
      <c r="AB341" s="52"/>
      <c r="AC341" s="83"/>
      <c r="AE341" s="107"/>
    </row>
    <row r="342" spans="2:31" hidden="1" outlineLevel="1" x14ac:dyDescent="0.25">
      <c r="B342" s="160" t="str">
        <f>+IF('UNITA E CONSUMI SOTTOUTENZE'!E367&gt;0,'UNITA E CONSUMI SOTTOUTENZE'!B367,"")</f>
        <v/>
      </c>
      <c r="D342" s="83"/>
      <c r="E342" s="83"/>
      <c r="F342" s="83"/>
      <c r="G342" s="84"/>
      <c r="H342" s="50"/>
      <c r="I342" s="130"/>
      <c r="J342" s="83"/>
      <c r="K342" s="83"/>
      <c r="L342" s="84"/>
      <c r="M342" s="50"/>
      <c r="N342" s="83"/>
      <c r="O342" s="83"/>
      <c r="P342" s="83"/>
      <c r="Q342" s="84"/>
      <c r="R342" s="50"/>
      <c r="S342" s="83"/>
      <c r="T342" s="83"/>
      <c r="U342" s="83"/>
      <c r="V342" s="84"/>
      <c r="W342" s="52"/>
      <c r="X342" s="83"/>
      <c r="Y342" s="83"/>
      <c r="Z342" s="83"/>
      <c r="AA342" s="105"/>
      <c r="AB342" s="52"/>
      <c r="AC342" s="83"/>
      <c r="AE342" s="107"/>
    </row>
    <row r="343" spans="2:31" hidden="1" outlineLevel="1" x14ac:dyDescent="0.25">
      <c r="B343" s="160" t="str">
        <f>+IF('UNITA E CONSUMI SOTTOUTENZE'!E368&gt;0,'UNITA E CONSUMI SOTTOUTENZE'!B368,"")</f>
        <v/>
      </c>
      <c r="D343" s="83"/>
      <c r="E343" s="83"/>
      <c r="F343" s="83"/>
      <c r="G343" s="84"/>
      <c r="H343" s="50"/>
      <c r="I343" s="130"/>
      <c r="J343" s="83"/>
      <c r="K343" s="83"/>
      <c r="L343" s="84"/>
      <c r="M343" s="50"/>
      <c r="N343" s="83"/>
      <c r="O343" s="83"/>
      <c r="P343" s="83"/>
      <c r="Q343" s="84"/>
      <c r="R343" s="50"/>
      <c r="S343" s="83"/>
      <c r="T343" s="83"/>
      <c r="U343" s="83"/>
      <c r="V343" s="84"/>
      <c r="W343" s="52"/>
      <c r="X343" s="83"/>
      <c r="Y343" s="83"/>
      <c r="Z343" s="83"/>
      <c r="AA343" s="105"/>
      <c r="AB343" s="52"/>
      <c r="AC343" s="83"/>
      <c r="AE343" s="107"/>
    </row>
    <row r="344" spans="2:31" hidden="1" outlineLevel="1" x14ac:dyDescent="0.25">
      <c r="B344" s="160" t="str">
        <f>+IF('UNITA E CONSUMI SOTTOUTENZE'!E369&gt;0,'UNITA E CONSUMI SOTTOUTENZE'!B369,"")</f>
        <v/>
      </c>
      <c r="D344" s="83"/>
      <c r="E344" s="83"/>
      <c r="F344" s="83"/>
      <c r="G344" s="84"/>
      <c r="H344" s="50"/>
      <c r="I344" s="130"/>
      <c r="J344" s="83"/>
      <c r="K344" s="83"/>
      <c r="L344" s="84"/>
      <c r="M344" s="50"/>
      <c r="N344" s="83"/>
      <c r="O344" s="83"/>
      <c r="P344" s="83"/>
      <c r="Q344" s="84"/>
      <c r="R344" s="50"/>
      <c r="S344" s="83"/>
      <c r="T344" s="83"/>
      <c r="U344" s="83"/>
      <c r="V344" s="84"/>
      <c r="W344" s="52"/>
      <c r="X344" s="83"/>
      <c r="Y344" s="83"/>
      <c r="Z344" s="83"/>
      <c r="AA344" s="105"/>
      <c r="AB344" s="52"/>
      <c r="AC344" s="83"/>
      <c r="AE344" s="107"/>
    </row>
    <row r="345" spans="2:31" hidden="1" outlineLevel="1" x14ac:dyDescent="0.25">
      <c r="B345" s="160" t="str">
        <f>+IF('UNITA E CONSUMI SOTTOUTENZE'!E370&gt;0,'UNITA E CONSUMI SOTTOUTENZE'!B370,"")</f>
        <v/>
      </c>
      <c r="D345" s="83"/>
      <c r="E345" s="83"/>
      <c r="F345" s="83"/>
      <c r="G345" s="84"/>
      <c r="H345" s="50"/>
      <c r="I345" s="130"/>
      <c r="J345" s="83"/>
      <c r="K345" s="83"/>
      <c r="L345" s="84"/>
      <c r="M345" s="50"/>
      <c r="N345" s="83"/>
      <c r="O345" s="83"/>
      <c r="P345" s="83"/>
      <c r="Q345" s="84"/>
      <c r="R345" s="50"/>
      <c r="S345" s="83"/>
      <c r="T345" s="83"/>
      <c r="U345" s="83"/>
      <c r="V345" s="84"/>
      <c r="W345" s="52"/>
      <c r="X345" s="83"/>
      <c r="Y345" s="83"/>
      <c r="Z345" s="83"/>
      <c r="AA345" s="105"/>
      <c r="AB345" s="52"/>
      <c r="AC345" s="83"/>
      <c r="AE345" s="107"/>
    </row>
    <row r="346" spans="2:31" hidden="1" outlineLevel="1" x14ac:dyDescent="0.25">
      <c r="B346" s="160" t="str">
        <f>+IF('UNITA E CONSUMI SOTTOUTENZE'!E371&gt;0,'UNITA E CONSUMI SOTTOUTENZE'!B371,"")</f>
        <v/>
      </c>
      <c r="D346" s="83"/>
      <c r="E346" s="83"/>
      <c r="F346" s="83"/>
      <c r="G346" s="84"/>
      <c r="H346" s="50"/>
      <c r="I346" s="130"/>
      <c r="J346" s="83"/>
      <c r="K346" s="83"/>
      <c r="L346" s="84"/>
      <c r="M346" s="50"/>
      <c r="N346" s="83"/>
      <c r="O346" s="83"/>
      <c r="P346" s="83"/>
      <c r="Q346" s="84"/>
      <c r="R346" s="50"/>
      <c r="S346" s="83"/>
      <c r="T346" s="83"/>
      <c r="U346" s="83"/>
      <c r="V346" s="84"/>
      <c r="W346" s="52"/>
      <c r="X346" s="83"/>
      <c r="Y346" s="83"/>
      <c r="Z346" s="83"/>
      <c r="AA346" s="105"/>
      <c r="AB346" s="52"/>
      <c r="AC346" s="83"/>
      <c r="AE346" s="107"/>
    </row>
    <row r="347" spans="2:31" hidden="1" outlineLevel="1" x14ac:dyDescent="0.25">
      <c r="B347" s="160" t="str">
        <f>+IF('UNITA E CONSUMI SOTTOUTENZE'!E372&gt;0,'UNITA E CONSUMI SOTTOUTENZE'!B372,"")</f>
        <v/>
      </c>
      <c r="D347" s="83"/>
      <c r="E347" s="83"/>
      <c r="F347" s="83"/>
      <c r="G347" s="84"/>
      <c r="H347" s="50"/>
      <c r="I347" s="130"/>
      <c r="J347" s="83"/>
      <c r="K347" s="83"/>
      <c r="L347" s="84"/>
      <c r="M347" s="50"/>
      <c r="N347" s="83"/>
      <c r="O347" s="83"/>
      <c r="P347" s="83"/>
      <c r="Q347" s="84"/>
      <c r="R347" s="50"/>
      <c r="S347" s="83"/>
      <c r="T347" s="83"/>
      <c r="U347" s="83"/>
      <c r="V347" s="84"/>
      <c r="W347" s="52"/>
      <c r="X347" s="83"/>
      <c r="Y347" s="83"/>
      <c r="Z347" s="83"/>
      <c r="AA347" s="105"/>
      <c r="AB347" s="52"/>
      <c r="AC347" s="83"/>
      <c r="AE347" s="107"/>
    </row>
    <row r="348" spans="2:31" hidden="1" outlineLevel="1" x14ac:dyDescent="0.25">
      <c r="B348" s="160" t="str">
        <f>+IF('UNITA E CONSUMI SOTTOUTENZE'!E373&gt;0,'UNITA E CONSUMI SOTTOUTENZE'!B373,"")</f>
        <v/>
      </c>
      <c r="D348" s="83"/>
      <c r="E348" s="83"/>
      <c r="F348" s="83"/>
      <c r="G348" s="84"/>
      <c r="H348" s="50"/>
      <c r="I348" s="130"/>
      <c r="J348" s="83"/>
      <c r="K348" s="83"/>
      <c r="L348" s="84"/>
      <c r="M348" s="50"/>
      <c r="N348" s="83"/>
      <c r="O348" s="83"/>
      <c r="P348" s="83"/>
      <c r="Q348" s="84"/>
      <c r="R348" s="50"/>
      <c r="S348" s="83"/>
      <c r="T348" s="83"/>
      <c r="U348" s="83"/>
      <c r="V348" s="84"/>
      <c r="W348" s="52"/>
      <c r="X348" s="83"/>
      <c r="Y348" s="83"/>
      <c r="Z348" s="83"/>
      <c r="AA348" s="105"/>
      <c r="AB348" s="52"/>
      <c r="AC348" s="83"/>
      <c r="AE348" s="107"/>
    </row>
    <row r="349" spans="2:31" hidden="1" outlineLevel="1" x14ac:dyDescent="0.25">
      <c r="B349" s="160" t="str">
        <f>+IF('UNITA E CONSUMI SOTTOUTENZE'!E374&gt;0,'UNITA E CONSUMI SOTTOUTENZE'!B374,"")</f>
        <v/>
      </c>
      <c r="D349" s="83"/>
      <c r="E349" s="83"/>
      <c r="F349" s="83"/>
      <c r="G349" s="84"/>
      <c r="H349" s="50"/>
      <c r="I349" s="130"/>
      <c r="J349" s="83"/>
      <c r="K349" s="83"/>
      <c r="L349" s="84"/>
      <c r="M349" s="50"/>
      <c r="N349" s="83"/>
      <c r="O349" s="83"/>
      <c r="P349" s="83"/>
      <c r="Q349" s="84"/>
      <c r="R349" s="50"/>
      <c r="S349" s="83"/>
      <c r="T349" s="83"/>
      <c r="U349" s="83"/>
      <c r="V349" s="84"/>
      <c r="W349" s="52"/>
      <c r="X349" s="83"/>
      <c r="Y349" s="83"/>
      <c r="Z349" s="83"/>
      <c r="AA349" s="105"/>
      <c r="AB349" s="52"/>
      <c r="AC349" s="83"/>
      <c r="AE349" s="107"/>
    </row>
    <row r="350" spans="2:31" hidden="1" outlineLevel="1" x14ac:dyDescent="0.25">
      <c r="B350" s="160" t="str">
        <f>+IF('UNITA E CONSUMI SOTTOUTENZE'!E375&gt;0,'UNITA E CONSUMI SOTTOUTENZE'!B375,"")</f>
        <v/>
      </c>
      <c r="D350" s="83"/>
      <c r="E350" s="83"/>
      <c r="F350" s="83"/>
      <c r="G350" s="84"/>
      <c r="H350" s="50"/>
      <c r="I350" s="130"/>
      <c r="J350" s="83"/>
      <c r="K350" s="83"/>
      <c r="L350" s="84"/>
      <c r="M350" s="50"/>
      <c r="N350" s="83"/>
      <c r="O350" s="83"/>
      <c r="P350" s="83"/>
      <c r="Q350" s="84"/>
      <c r="R350" s="50"/>
      <c r="S350" s="83"/>
      <c r="T350" s="83"/>
      <c r="U350" s="83"/>
      <c r="V350" s="84"/>
      <c r="W350" s="52"/>
      <c r="X350" s="83"/>
      <c r="Y350" s="83"/>
      <c r="Z350" s="83"/>
      <c r="AA350" s="105"/>
      <c r="AB350" s="52"/>
      <c r="AC350" s="83"/>
      <c r="AE350" s="107"/>
    </row>
    <row r="351" spans="2:31" hidden="1" outlineLevel="1" x14ac:dyDescent="0.25">
      <c r="B351" s="160" t="str">
        <f>+IF('UNITA E CONSUMI SOTTOUTENZE'!E376&gt;0,'UNITA E CONSUMI SOTTOUTENZE'!B376,"")</f>
        <v/>
      </c>
      <c r="D351" s="83"/>
      <c r="E351" s="83"/>
      <c r="F351" s="83"/>
      <c r="G351" s="84"/>
      <c r="H351" s="50"/>
      <c r="I351" s="130"/>
      <c r="J351" s="83"/>
      <c r="K351" s="83"/>
      <c r="L351" s="84"/>
      <c r="M351" s="50"/>
      <c r="N351" s="83"/>
      <c r="O351" s="83"/>
      <c r="P351" s="83"/>
      <c r="Q351" s="84"/>
      <c r="R351" s="50"/>
      <c r="S351" s="83"/>
      <c r="T351" s="83"/>
      <c r="U351" s="83"/>
      <c r="V351" s="84"/>
      <c r="W351" s="52"/>
      <c r="X351" s="83"/>
      <c r="Y351" s="83"/>
      <c r="Z351" s="83"/>
      <c r="AA351" s="105"/>
      <c r="AB351" s="52"/>
      <c r="AC351" s="83"/>
      <c r="AE351" s="107"/>
    </row>
    <row r="352" spans="2:31" hidden="1" outlineLevel="1" x14ac:dyDescent="0.25">
      <c r="B352" s="160" t="str">
        <f>+IF('UNITA E CONSUMI SOTTOUTENZE'!E377&gt;0,'UNITA E CONSUMI SOTTOUTENZE'!B377,"")</f>
        <v/>
      </c>
      <c r="D352" s="83"/>
      <c r="E352" s="83"/>
      <c r="F352" s="83"/>
      <c r="G352" s="84"/>
      <c r="H352" s="50"/>
      <c r="I352" s="130"/>
      <c r="J352" s="83"/>
      <c r="K352" s="83"/>
      <c r="L352" s="84"/>
      <c r="M352" s="50"/>
      <c r="N352" s="83"/>
      <c r="O352" s="83"/>
      <c r="P352" s="83"/>
      <c r="Q352" s="84"/>
      <c r="R352" s="50"/>
      <c r="S352" s="83"/>
      <c r="T352" s="83"/>
      <c r="U352" s="83"/>
      <c r="V352" s="84"/>
      <c r="W352" s="52"/>
      <c r="X352" s="83"/>
      <c r="Y352" s="83"/>
      <c r="Z352" s="83"/>
      <c r="AA352" s="105"/>
      <c r="AB352" s="52"/>
      <c r="AC352" s="83"/>
      <c r="AE352" s="107"/>
    </row>
    <row r="353" spans="2:31" s="54" customFormat="1" ht="7.5" hidden="1" customHeight="1" outlineLevel="1" collapsed="1" x14ac:dyDescent="0.25">
      <c r="B353" s="162"/>
      <c r="D353" s="55"/>
      <c r="E353" s="55"/>
      <c r="F353" s="55"/>
      <c r="G353" s="56"/>
      <c r="H353" s="57"/>
      <c r="I353" s="58"/>
      <c r="J353" s="55"/>
      <c r="K353" s="55"/>
      <c r="L353" s="56"/>
      <c r="M353" s="57"/>
      <c r="N353" s="55"/>
      <c r="O353" s="55"/>
      <c r="P353" s="55"/>
      <c r="Q353" s="56"/>
      <c r="R353" s="57"/>
      <c r="S353" s="55"/>
      <c r="T353" s="55"/>
      <c r="U353" s="55"/>
      <c r="V353" s="56"/>
      <c r="W353" s="57"/>
      <c r="X353" s="55"/>
      <c r="Y353" s="55"/>
      <c r="Z353" s="55"/>
      <c r="AB353" s="57"/>
      <c r="AC353" s="55"/>
      <c r="AD353" s="60"/>
      <c r="AE353" s="61"/>
    </row>
    <row r="354" spans="2:31" hidden="1" outlineLevel="1" x14ac:dyDescent="0.25">
      <c r="B354" s="163" t="s">
        <v>56</v>
      </c>
      <c r="C354" s="81"/>
      <c r="D354" s="46"/>
      <c r="E354" s="46"/>
      <c r="F354" s="46"/>
      <c r="G354" s="49"/>
      <c r="H354" s="50"/>
      <c r="I354" s="51"/>
      <c r="J354" s="46"/>
      <c r="K354" s="46"/>
      <c r="L354" s="49"/>
      <c r="M354" s="50"/>
      <c r="N354" s="46"/>
      <c r="O354" s="46"/>
      <c r="P354" s="46"/>
      <c r="Q354" s="49"/>
      <c r="R354" s="50"/>
      <c r="S354" s="46"/>
      <c r="T354" s="46"/>
      <c r="U354" s="46"/>
      <c r="V354" s="49"/>
      <c r="W354" s="52"/>
      <c r="X354" s="46"/>
      <c r="Y354" s="46"/>
      <c r="Z354" s="46"/>
      <c r="AB354" s="52"/>
    </row>
    <row r="355" spans="2:31" hidden="1" outlineLevel="1" x14ac:dyDescent="0.25">
      <c r="B355" s="160"/>
      <c r="D355" s="83"/>
      <c r="E355" s="83"/>
      <c r="F355" s="83"/>
      <c r="G355" s="84"/>
      <c r="H355" s="50"/>
      <c r="I355" s="130"/>
      <c r="J355" s="83"/>
      <c r="K355" s="83"/>
      <c r="L355" s="84"/>
      <c r="M355" s="50"/>
      <c r="N355" s="83"/>
      <c r="O355" s="83"/>
      <c r="P355" s="83"/>
      <c r="Q355" s="84"/>
      <c r="R355" s="50"/>
      <c r="S355" s="83"/>
      <c r="T355" s="83"/>
      <c r="U355" s="83"/>
      <c r="V355" s="84"/>
      <c r="W355" s="52"/>
      <c r="X355" s="83"/>
      <c r="Y355" s="83"/>
      <c r="Z355" s="83"/>
      <c r="AA355" s="105"/>
      <c r="AB355" s="52"/>
      <c r="AC355" s="83"/>
      <c r="AE355" s="106"/>
    </row>
    <row r="356" spans="2:31" hidden="1" outlineLevel="1" x14ac:dyDescent="0.25">
      <c r="B356" s="160"/>
      <c r="D356" s="83"/>
      <c r="E356" s="83"/>
      <c r="F356" s="83"/>
      <c r="G356" s="84"/>
      <c r="H356" s="50"/>
      <c r="I356" s="130"/>
      <c r="J356" s="83"/>
      <c r="K356" s="83"/>
      <c r="L356" s="84"/>
      <c r="M356" s="50"/>
      <c r="N356" s="83"/>
      <c r="O356" s="83"/>
      <c r="P356" s="83"/>
      <c r="Q356" s="84"/>
      <c r="R356" s="50"/>
      <c r="S356" s="83"/>
      <c r="T356" s="83"/>
      <c r="U356" s="83"/>
      <c r="V356" s="84"/>
      <c r="W356" s="52"/>
      <c r="X356" s="83"/>
      <c r="Y356" s="83"/>
      <c r="Z356" s="83"/>
      <c r="AA356" s="105"/>
      <c r="AB356" s="52"/>
      <c r="AC356" s="83"/>
      <c r="AE356" s="106"/>
    </row>
    <row r="357" spans="2:31" hidden="1" outlineLevel="1" x14ac:dyDescent="0.25">
      <c r="B357" s="160"/>
      <c r="D357" s="83"/>
      <c r="E357" s="83"/>
      <c r="F357" s="83"/>
      <c r="G357" s="84"/>
      <c r="H357" s="50"/>
      <c r="I357" s="130"/>
      <c r="J357" s="83"/>
      <c r="K357" s="83"/>
      <c r="L357" s="84"/>
      <c r="M357" s="50"/>
      <c r="N357" s="83"/>
      <c r="O357" s="83"/>
      <c r="P357" s="83"/>
      <c r="Q357" s="84"/>
      <c r="R357" s="50"/>
      <c r="S357" s="83"/>
      <c r="T357" s="83"/>
      <c r="U357" s="83"/>
      <c r="V357" s="84"/>
      <c r="W357" s="52"/>
      <c r="X357" s="83"/>
      <c r="Y357" s="83"/>
      <c r="Z357" s="83"/>
      <c r="AA357" s="105"/>
      <c r="AB357" s="52"/>
      <c r="AC357" s="83"/>
      <c r="AE357" s="106"/>
    </row>
    <row r="358" spans="2:31" hidden="1" outlineLevel="1" x14ac:dyDescent="0.25">
      <c r="B358" s="160"/>
      <c r="D358" s="83"/>
      <c r="E358" s="83"/>
      <c r="F358" s="83"/>
      <c r="G358" s="84"/>
      <c r="H358" s="50"/>
      <c r="I358" s="130"/>
      <c r="J358" s="83"/>
      <c r="K358" s="83"/>
      <c r="L358" s="84"/>
      <c r="M358" s="50"/>
      <c r="N358" s="83"/>
      <c r="O358" s="83"/>
      <c r="P358" s="83"/>
      <c r="Q358" s="84"/>
      <c r="R358" s="50"/>
      <c r="S358" s="83"/>
      <c r="T358" s="83"/>
      <c r="U358" s="83"/>
      <c r="V358" s="84"/>
      <c r="W358" s="52"/>
      <c r="X358" s="83"/>
      <c r="Y358" s="83"/>
      <c r="Z358" s="83"/>
      <c r="AA358" s="105"/>
      <c r="AB358" s="52"/>
      <c r="AC358" s="83"/>
      <c r="AE358" s="106"/>
    </row>
    <row r="359" spans="2:31" hidden="1" outlineLevel="1" x14ac:dyDescent="0.25">
      <c r="B359" s="160" t="str">
        <f>+IF('UNITA E CONSUMI SOTTOUTENZE'!E384&gt;0,'UNITA E CONSUMI SOTTOUTENZE'!B384,"")</f>
        <v/>
      </c>
      <c r="D359" s="83"/>
      <c r="E359" s="83"/>
      <c r="F359" s="83"/>
      <c r="G359" s="84"/>
      <c r="H359" s="50"/>
      <c r="I359" s="130"/>
      <c r="J359" s="83"/>
      <c r="K359" s="83"/>
      <c r="L359" s="84"/>
      <c r="M359" s="50"/>
      <c r="N359" s="83"/>
      <c r="O359" s="83"/>
      <c r="P359" s="83"/>
      <c r="Q359" s="84"/>
      <c r="R359" s="50"/>
      <c r="S359" s="83"/>
      <c r="T359" s="83"/>
      <c r="U359" s="83"/>
      <c r="V359" s="84"/>
      <c r="W359" s="52"/>
      <c r="X359" s="83"/>
      <c r="Y359" s="83"/>
      <c r="Z359" s="83"/>
      <c r="AA359" s="105"/>
      <c r="AB359" s="52"/>
      <c r="AC359" s="83"/>
      <c r="AE359" s="106"/>
    </row>
    <row r="360" spans="2:31" hidden="1" outlineLevel="1" x14ac:dyDescent="0.25">
      <c r="B360" s="160" t="str">
        <f>+IF('UNITA E CONSUMI SOTTOUTENZE'!E385&gt;0,'UNITA E CONSUMI SOTTOUTENZE'!B385,"")</f>
        <v/>
      </c>
      <c r="D360" s="83"/>
      <c r="E360" s="83"/>
      <c r="F360" s="83"/>
      <c r="G360" s="84"/>
      <c r="H360" s="50"/>
      <c r="I360" s="130"/>
      <c r="J360" s="83"/>
      <c r="K360" s="83"/>
      <c r="L360" s="84"/>
      <c r="M360" s="50"/>
      <c r="N360" s="83"/>
      <c r="O360" s="83"/>
      <c r="P360" s="83"/>
      <c r="Q360" s="84"/>
      <c r="R360" s="50"/>
      <c r="S360" s="83"/>
      <c r="T360" s="83"/>
      <c r="U360" s="83"/>
      <c r="V360" s="84"/>
      <c r="W360" s="52"/>
      <c r="X360" s="83"/>
      <c r="Y360" s="83"/>
      <c r="Z360" s="83"/>
      <c r="AA360" s="105"/>
      <c r="AB360" s="52"/>
      <c r="AC360" s="83"/>
      <c r="AE360" s="106"/>
    </row>
    <row r="361" spans="2:31" hidden="1" outlineLevel="1" x14ac:dyDescent="0.25">
      <c r="B361" s="160" t="str">
        <f>+IF('UNITA E CONSUMI SOTTOUTENZE'!E386&gt;0,'UNITA E CONSUMI SOTTOUTENZE'!B386,"")</f>
        <v/>
      </c>
      <c r="D361" s="83"/>
      <c r="E361" s="83"/>
      <c r="F361" s="83"/>
      <c r="G361" s="84"/>
      <c r="H361" s="50"/>
      <c r="I361" s="130"/>
      <c r="J361" s="83"/>
      <c r="K361" s="83"/>
      <c r="L361" s="84"/>
      <c r="M361" s="50"/>
      <c r="N361" s="83"/>
      <c r="O361" s="83"/>
      <c r="P361" s="83"/>
      <c r="Q361" s="84"/>
      <c r="R361" s="50"/>
      <c r="S361" s="83"/>
      <c r="T361" s="83"/>
      <c r="U361" s="83"/>
      <c r="V361" s="84"/>
      <c r="W361" s="52"/>
      <c r="X361" s="83"/>
      <c r="Y361" s="83"/>
      <c r="Z361" s="83"/>
      <c r="AA361" s="105"/>
      <c r="AB361" s="52"/>
      <c r="AC361" s="83"/>
      <c r="AE361" s="106"/>
    </row>
    <row r="362" spans="2:31" hidden="1" outlineLevel="1" x14ac:dyDescent="0.25">
      <c r="B362" s="160" t="str">
        <f>+IF('UNITA E CONSUMI SOTTOUTENZE'!E387&gt;0,'UNITA E CONSUMI SOTTOUTENZE'!B387,"")</f>
        <v/>
      </c>
      <c r="D362" s="83"/>
      <c r="E362" s="83"/>
      <c r="F362" s="83"/>
      <c r="G362" s="84"/>
      <c r="H362" s="50"/>
      <c r="I362" s="130"/>
      <c r="J362" s="83"/>
      <c r="K362" s="83"/>
      <c r="L362" s="84"/>
      <c r="M362" s="50"/>
      <c r="N362" s="83"/>
      <c r="O362" s="83"/>
      <c r="P362" s="83"/>
      <c r="Q362" s="84"/>
      <c r="R362" s="50"/>
      <c r="S362" s="83"/>
      <c r="T362" s="83"/>
      <c r="U362" s="83"/>
      <c r="V362" s="84"/>
      <c r="W362" s="52"/>
      <c r="X362" s="83"/>
      <c r="Y362" s="83"/>
      <c r="Z362" s="83"/>
      <c r="AA362" s="105"/>
      <c r="AB362" s="52"/>
      <c r="AC362" s="83"/>
      <c r="AE362" s="106"/>
    </row>
    <row r="363" spans="2:31" hidden="1" outlineLevel="1" x14ac:dyDescent="0.25">
      <c r="B363" s="160" t="str">
        <f>+IF('UNITA E CONSUMI SOTTOUTENZE'!E388&gt;0,'UNITA E CONSUMI SOTTOUTENZE'!B388,"")</f>
        <v/>
      </c>
      <c r="D363" s="83"/>
      <c r="E363" s="83"/>
      <c r="F363" s="83"/>
      <c r="G363" s="84"/>
      <c r="H363" s="50"/>
      <c r="I363" s="130"/>
      <c r="J363" s="83"/>
      <c r="K363" s="83"/>
      <c r="L363" s="84"/>
      <c r="M363" s="50"/>
      <c r="N363" s="83"/>
      <c r="O363" s="83"/>
      <c r="P363" s="83"/>
      <c r="Q363" s="84"/>
      <c r="R363" s="50"/>
      <c r="S363" s="83"/>
      <c r="T363" s="83"/>
      <c r="U363" s="83"/>
      <c r="V363" s="84"/>
      <c r="W363" s="52"/>
      <c r="X363" s="83"/>
      <c r="Y363" s="83"/>
      <c r="Z363" s="83"/>
      <c r="AA363" s="105"/>
      <c r="AB363" s="52"/>
      <c r="AC363" s="83"/>
      <c r="AE363" s="106"/>
    </row>
    <row r="364" spans="2:31" hidden="1" outlineLevel="1" x14ac:dyDescent="0.25">
      <c r="B364" s="160" t="str">
        <f>+IF('UNITA E CONSUMI SOTTOUTENZE'!E389&gt;0,'UNITA E CONSUMI SOTTOUTENZE'!B389,"")</f>
        <v/>
      </c>
      <c r="D364" s="83"/>
      <c r="E364" s="83"/>
      <c r="F364" s="83"/>
      <c r="G364" s="84"/>
      <c r="H364" s="50"/>
      <c r="I364" s="130"/>
      <c r="J364" s="83"/>
      <c r="K364" s="83"/>
      <c r="L364" s="84"/>
      <c r="M364" s="50"/>
      <c r="N364" s="83"/>
      <c r="O364" s="83"/>
      <c r="P364" s="83"/>
      <c r="Q364" s="84"/>
      <c r="R364" s="50"/>
      <c r="S364" s="83"/>
      <c r="T364" s="83"/>
      <c r="U364" s="83"/>
      <c r="V364" s="84"/>
      <c r="W364" s="52"/>
      <c r="X364" s="83"/>
      <c r="Y364" s="83"/>
      <c r="Z364" s="83"/>
      <c r="AA364" s="105"/>
      <c r="AB364" s="52"/>
      <c r="AC364" s="83"/>
      <c r="AE364" s="106"/>
    </row>
    <row r="365" spans="2:31" hidden="1" outlineLevel="1" x14ac:dyDescent="0.25">
      <c r="B365" s="160" t="str">
        <f>+IF('UNITA E CONSUMI SOTTOUTENZE'!E390&gt;0,'UNITA E CONSUMI SOTTOUTENZE'!B390,"")</f>
        <v/>
      </c>
      <c r="D365" s="83"/>
      <c r="E365" s="83"/>
      <c r="F365" s="83"/>
      <c r="G365" s="84"/>
      <c r="H365" s="50"/>
      <c r="I365" s="130"/>
      <c r="J365" s="83"/>
      <c r="K365" s="83"/>
      <c r="L365" s="84"/>
      <c r="M365" s="50"/>
      <c r="N365" s="83"/>
      <c r="O365" s="83"/>
      <c r="P365" s="83"/>
      <c r="Q365" s="84"/>
      <c r="R365" s="50"/>
      <c r="S365" s="83"/>
      <c r="T365" s="83"/>
      <c r="U365" s="83"/>
      <c r="V365" s="84"/>
      <c r="W365" s="52"/>
      <c r="X365" s="83"/>
      <c r="Y365" s="83"/>
      <c r="Z365" s="83"/>
      <c r="AA365" s="105"/>
      <c r="AB365" s="52"/>
      <c r="AC365" s="83"/>
      <c r="AE365" s="106"/>
    </row>
    <row r="366" spans="2:31" hidden="1" outlineLevel="1" x14ac:dyDescent="0.25">
      <c r="B366" s="160" t="str">
        <f>+IF('UNITA E CONSUMI SOTTOUTENZE'!E391&gt;0,'UNITA E CONSUMI SOTTOUTENZE'!B391,"")</f>
        <v/>
      </c>
      <c r="D366" s="83"/>
      <c r="E366" s="83"/>
      <c r="F366" s="83"/>
      <c r="G366" s="84"/>
      <c r="H366" s="50"/>
      <c r="I366" s="130"/>
      <c r="J366" s="83"/>
      <c r="K366" s="83"/>
      <c r="L366" s="84"/>
      <c r="M366" s="50"/>
      <c r="N366" s="83"/>
      <c r="O366" s="83"/>
      <c r="P366" s="83"/>
      <c r="Q366" s="84"/>
      <c r="R366" s="50"/>
      <c r="S366" s="83"/>
      <c r="T366" s="83"/>
      <c r="U366" s="83"/>
      <c r="V366" s="84"/>
      <c r="W366" s="52"/>
      <c r="X366" s="83"/>
      <c r="Y366" s="83"/>
      <c r="Z366" s="83"/>
      <c r="AA366" s="105"/>
      <c r="AB366" s="52"/>
      <c r="AC366" s="83"/>
      <c r="AE366" s="106"/>
    </row>
    <row r="367" spans="2:31" hidden="1" outlineLevel="1" x14ac:dyDescent="0.25">
      <c r="B367" s="160" t="str">
        <f>+IF('UNITA E CONSUMI SOTTOUTENZE'!E392&gt;0,'UNITA E CONSUMI SOTTOUTENZE'!B392,"")</f>
        <v/>
      </c>
      <c r="D367" s="83"/>
      <c r="E367" s="83"/>
      <c r="F367" s="83"/>
      <c r="G367" s="84"/>
      <c r="H367" s="50"/>
      <c r="I367" s="130"/>
      <c r="J367" s="83"/>
      <c r="K367" s="83"/>
      <c r="L367" s="84"/>
      <c r="M367" s="50"/>
      <c r="N367" s="83"/>
      <c r="O367" s="83"/>
      <c r="P367" s="83"/>
      <c r="Q367" s="84"/>
      <c r="R367" s="50"/>
      <c r="S367" s="83"/>
      <c r="T367" s="83"/>
      <c r="U367" s="83"/>
      <c r="V367" s="84"/>
      <c r="W367" s="52"/>
      <c r="X367" s="83"/>
      <c r="Y367" s="83"/>
      <c r="Z367" s="83"/>
      <c r="AA367" s="105"/>
      <c r="AB367" s="52"/>
      <c r="AC367" s="83"/>
      <c r="AE367" s="106"/>
    </row>
    <row r="368" spans="2:31" hidden="1" outlineLevel="1" x14ac:dyDescent="0.25">
      <c r="B368" s="160" t="str">
        <f>+IF('UNITA E CONSUMI SOTTOUTENZE'!E393&gt;0,'UNITA E CONSUMI SOTTOUTENZE'!B393,"")</f>
        <v/>
      </c>
      <c r="D368" s="83"/>
      <c r="E368" s="83"/>
      <c r="F368" s="83"/>
      <c r="G368" s="84"/>
      <c r="H368" s="50"/>
      <c r="I368" s="130"/>
      <c r="J368" s="83"/>
      <c r="K368" s="83"/>
      <c r="L368" s="84"/>
      <c r="M368" s="50"/>
      <c r="N368" s="83"/>
      <c r="O368" s="83"/>
      <c r="P368" s="83"/>
      <c r="Q368" s="84"/>
      <c r="R368" s="50"/>
      <c r="S368" s="83"/>
      <c r="T368" s="83"/>
      <c r="U368" s="83"/>
      <c r="V368" s="84"/>
      <c r="W368" s="52"/>
      <c r="X368" s="83"/>
      <c r="Y368" s="83"/>
      <c r="Z368" s="83"/>
      <c r="AA368" s="105"/>
      <c r="AB368" s="52"/>
      <c r="AC368" s="83"/>
      <c r="AE368" s="106"/>
    </row>
    <row r="369" spans="2:31" hidden="1" outlineLevel="1" x14ac:dyDescent="0.25">
      <c r="B369" s="160" t="str">
        <f>+IF('UNITA E CONSUMI SOTTOUTENZE'!E394&gt;0,'UNITA E CONSUMI SOTTOUTENZE'!B394,"")</f>
        <v/>
      </c>
      <c r="D369" s="83"/>
      <c r="E369" s="83"/>
      <c r="F369" s="83"/>
      <c r="G369" s="84"/>
      <c r="H369" s="50"/>
      <c r="I369" s="130"/>
      <c r="J369" s="83"/>
      <c r="K369" s="83"/>
      <c r="L369" s="84"/>
      <c r="M369" s="50"/>
      <c r="N369" s="83"/>
      <c r="O369" s="83"/>
      <c r="P369" s="83"/>
      <c r="Q369" s="84"/>
      <c r="R369" s="50"/>
      <c r="S369" s="83"/>
      <c r="T369" s="83"/>
      <c r="U369" s="83"/>
      <c r="V369" s="84"/>
      <c r="W369" s="52"/>
      <c r="X369" s="83"/>
      <c r="Y369" s="83"/>
      <c r="Z369" s="83"/>
      <c r="AA369" s="105"/>
      <c r="AB369" s="52"/>
      <c r="AC369" s="83"/>
      <c r="AE369" s="106"/>
    </row>
    <row r="370" spans="2:31" hidden="1" outlineLevel="1" x14ac:dyDescent="0.25">
      <c r="B370" s="160" t="str">
        <f>+IF('UNITA E CONSUMI SOTTOUTENZE'!E395&gt;0,'UNITA E CONSUMI SOTTOUTENZE'!B395,"")</f>
        <v/>
      </c>
      <c r="D370" s="83"/>
      <c r="E370" s="83"/>
      <c r="F370" s="83"/>
      <c r="G370" s="84"/>
      <c r="H370" s="50"/>
      <c r="I370" s="130"/>
      <c r="J370" s="83"/>
      <c r="K370" s="83"/>
      <c r="L370" s="84"/>
      <c r="M370" s="50"/>
      <c r="N370" s="83"/>
      <c r="O370" s="83"/>
      <c r="P370" s="83"/>
      <c r="Q370" s="84"/>
      <c r="R370" s="50"/>
      <c r="S370" s="83"/>
      <c r="T370" s="83"/>
      <c r="U370" s="83"/>
      <c r="V370" s="84"/>
      <c r="W370" s="52"/>
      <c r="X370" s="83"/>
      <c r="Y370" s="83"/>
      <c r="Z370" s="83"/>
      <c r="AA370" s="105"/>
      <c r="AB370" s="52"/>
      <c r="AC370" s="83"/>
      <c r="AE370" s="106"/>
    </row>
    <row r="371" spans="2:31" hidden="1" outlineLevel="1" x14ac:dyDescent="0.25">
      <c r="B371" s="160" t="str">
        <f>+IF('UNITA E CONSUMI SOTTOUTENZE'!E396&gt;0,'UNITA E CONSUMI SOTTOUTENZE'!B396,"")</f>
        <v/>
      </c>
      <c r="D371" s="83"/>
      <c r="E371" s="83"/>
      <c r="F371" s="83"/>
      <c r="G371" s="84"/>
      <c r="H371" s="50"/>
      <c r="I371" s="130"/>
      <c r="J371" s="83"/>
      <c r="K371" s="83"/>
      <c r="L371" s="84"/>
      <c r="M371" s="50"/>
      <c r="N371" s="83"/>
      <c r="O371" s="83"/>
      <c r="P371" s="83"/>
      <c r="Q371" s="84"/>
      <c r="R371" s="50"/>
      <c r="S371" s="83"/>
      <c r="T371" s="83"/>
      <c r="U371" s="83"/>
      <c r="V371" s="84"/>
      <c r="W371" s="52"/>
      <c r="X371" s="83"/>
      <c r="Y371" s="83"/>
      <c r="Z371" s="83"/>
      <c r="AA371" s="105"/>
      <c r="AB371" s="52"/>
      <c r="AC371" s="83"/>
      <c r="AE371" s="106"/>
    </row>
    <row r="372" spans="2:31" hidden="1" outlineLevel="1" x14ac:dyDescent="0.25">
      <c r="B372" s="160" t="str">
        <f>+IF('UNITA E CONSUMI SOTTOUTENZE'!E397&gt;0,'UNITA E CONSUMI SOTTOUTENZE'!B397,"")</f>
        <v/>
      </c>
      <c r="D372" s="83"/>
      <c r="E372" s="83"/>
      <c r="F372" s="83"/>
      <c r="G372" s="84"/>
      <c r="H372" s="50"/>
      <c r="I372" s="130"/>
      <c r="J372" s="83"/>
      <c r="K372" s="83"/>
      <c r="L372" s="84"/>
      <c r="M372" s="50"/>
      <c r="N372" s="83"/>
      <c r="O372" s="83"/>
      <c r="P372" s="83"/>
      <c r="Q372" s="84"/>
      <c r="R372" s="50"/>
      <c r="S372" s="83"/>
      <c r="T372" s="83"/>
      <c r="U372" s="83"/>
      <c r="V372" s="84"/>
      <c r="W372" s="52"/>
      <c r="X372" s="83"/>
      <c r="Y372" s="83"/>
      <c r="Z372" s="83"/>
      <c r="AA372" s="105"/>
      <c r="AB372" s="52"/>
      <c r="AC372" s="83"/>
      <c r="AE372" s="106"/>
    </row>
    <row r="373" spans="2:31" hidden="1" outlineLevel="1" x14ac:dyDescent="0.25">
      <c r="B373" s="160" t="str">
        <f>+IF('UNITA E CONSUMI SOTTOUTENZE'!E398&gt;0,'UNITA E CONSUMI SOTTOUTENZE'!B398,"")</f>
        <v/>
      </c>
      <c r="D373" s="83"/>
      <c r="E373" s="83"/>
      <c r="F373" s="83"/>
      <c r="G373" s="84"/>
      <c r="H373" s="50"/>
      <c r="I373" s="130"/>
      <c r="J373" s="83"/>
      <c r="K373" s="83"/>
      <c r="L373" s="84"/>
      <c r="M373" s="50"/>
      <c r="N373" s="83"/>
      <c r="O373" s="83"/>
      <c r="P373" s="83"/>
      <c r="Q373" s="84"/>
      <c r="R373" s="50"/>
      <c r="S373" s="83"/>
      <c r="T373" s="83"/>
      <c r="U373" s="83"/>
      <c r="V373" s="84"/>
      <c r="W373" s="52"/>
      <c r="X373" s="83"/>
      <c r="Y373" s="83"/>
      <c r="Z373" s="83"/>
      <c r="AA373" s="105"/>
      <c r="AB373" s="52"/>
      <c r="AC373" s="83"/>
      <c r="AE373" s="106"/>
    </row>
    <row r="374" spans="2:31" hidden="1" outlineLevel="1" x14ac:dyDescent="0.25">
      <c r="B374" s="160" t="str">
        <f>+IF('UNITA E CONSUMI SOTTOUTENZE'!E399&gt;0,'UNITA E CONSUMI SOTTOUTENZE'!B399,"")</f>
        <v/>
      </c>
      <c r="D374" s="83"/>
      <c r="E374" s="83"/>
      <c r="F374" s="83"/>
      <c r="G374" s="84"/>
      <c r="H374" s="50"/>
      <c r="I374" s="130"/>
      <c r="J374" s="83"/>
      <c r="K374" s="83"/>
      <c r="L374" s="84"/>
      <c r="M374" s="50"/>
      <c r="N374" s="83"/>
      <c r="O374" s="83"/>
      <c r="P374" s="83"/>
      <c r="Q374" s="84"/>
      <c r="R374" s="50"/>
      <c r="S374" s="83"/>
      <c r="T374" s="83"/>
      <c r="U374" s="83"/>
      <c r="V374" s="84"/>
      <c r="W374" s="52"/>
      <c r="X374" s="83"/>
      <c r="Y374" s="83"/>
      <c r="Z374" s="83"/>
      <c r="AA374" s="105"/>
      <c r="AB374" s="52"/>
      <c r="AC374" s="83"/>
      <c r="AE374" s="106"/>
    </row>
    <row r="375" spans="2:31" s="54" customFormat="1" ht="7.15" hidden="1" customHeight="1" outlineLevel="1" collapsed="1" x14ac:dyDescent="0.25">
      <c r="B375" s="162"/>
      <c r="D375" s="55"/>
      <c r="E375" s="55"/>
      <c r="F375" s="55"/>
      <c r="G375" s="56"/>
      <c r="H375" s="57"/>
      <c r="I375" s="55"/>
      <c r="J375" s="55"/>
      <c r="K375" s="55"/>
      <c r="L375" s="56"/>
      <c r="M375" s="57"/>
      <c r="N375" s="55"/>
      <c r="O375" s="55"/>
      <c r="P375" s="55"/>
      <c r="Q375" s="56"/>
      <c r="R375" s="57"/>
      <c r="S375" s="55"/>
      <c r="T375" s="55"/>
      <c r="U375" s="55"/>
      <c r="V375" s="56"/>
      <c r="W375" s="57"/>
      <c r="X375" s="55"/>
      <c r="Y375" s="55"/>
      <c r="Z375" s="55"/>
      <c r="AB375" s="57"/>
      <c r="AC375" s="55"/>
      <c r="AD375" s="60"/>
      <c r="AE375" s="61"/>
    </row>
    <row r="376" spans="2:31" collapsed="1" x14ac:dyDescent="0.25">
      <c r="B376" s="160" t="str">
        <f>+'UNITA E CONSUMI SOTTOUTENZE'!B11</f>
        <v>USO DOMESTICO NON RESIDENTE</v>
      </c>
      <c r="C376" s="45"/>
      <c r="D376" s="46"/>
      <c r="E376" s="46"/>
      <c r="F376" s="46"/>
      <c r="G376" s="49"/>
      <c r="H376" s="50"/>
      <c r="I376" s="46"/>
      <c r="J376" s="46"/>
      <c r="K376" s="46"/>
      <c r="L376" s="49"/>
      <c r="M376" s="50"/>
      <c r="N376" s="46"/>
      <c r="O376" s="46"/>
      <c r="P376" s="46"/>
      <c r="Q376" s="49"/>
      <c r="R376" s="50"/>
      <c r="S376" s="46"/>
      <c r="T376" s="46"/>
      <c r="U376" s="46"/>
      <c r="V376" s="49"/>
      <c r="W376" s="52"/>
      <c r="X376" s="46"/>
      <c r="Y376" s="46"/>
      <c r="Z376" s="46"/>
      <c r="AB376" s="52"/>
    </row>
    <row r="377" spans="2:31" ht="30" customHeight="1" x14ac:dyDescent="0.25">
      <c r="B377" s="161" t="str">
        <f>+IF('DATI BOLLETTA'!C27&lt;1,"",IF('UNITA E CONSUMI SOTTOUTENZE'!$C$24="NO","TUTTE LE UTENZE DOMESTICHE NON RESIDENTI",0))</f>
        <v/>
      </c>
      <c r="D377" s="83">
        <f>+IF(B377="",0,1*'DATI BOLLETTA'!$D$57*'DATI BOLLETTA'!$C$34*'Articolazione tariffaria'!$F$38)</f>
        <v>0</v>
      </c>
      <c r="E377" s="83">
        <f>+IF(B377="",0,1*'DATI BOLLETTA'!$D$58*'DATI BOLLETTA'!$C$34*'Articolazione tariffaria'!$F$39)</f>
        <v>0</v>
      </c>
      <c r="F377" s="83">
        <f>+IF(B377="",0,1*'DATI BOLLETTA'!$D$59*'DATI BOLLETTA'!$C$34*'Articolazione tariffaria'!$F$40)</f>
        <v>0</v>
      </c>
      <c r="G377" s="84">
        <f>+SUM(D377:F377)</f>
        <v>0</v>
      </c>
      <c r="H377" s="50"/>
      <c r="I377" s="130">
        <f>+IF('UNITA E CONSUMI SOTTOUTENZE'!E403&gt;'Articolazione tariffaria'!C$18,('UNITA E CONSUMI SOTTOUTENZE'!E403-'Articolazione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SOTTOUTENZE'!E403&gt;'Articolazione tariffaria'!C$17,('UNITA E CONSUMI SOTTOUTENZE'!E403-'Articolazione tariffaria'!C$17)*'Articolazione tariffaria'!F$17+('Articolazione tariffaria'!D$16-'Articolazione tariffaria'!C$16)*'Articolazione tariffaria'!F$16+'Articolazione tariffaria'!D$15*'Articolazione tariffaria'!F$15, IF('UNITA E CONSUMI SOTTOUTENZE'!E403&gt;'Articolazione tariffaria'!C$16,('UNITA E CONSUMI SOTTOUTENZE'!E403-'Articolazione tariffaria'!C$16)*'Articolazione tariffaria'!F$16+'Articolazione tariffaria'!D$15*'Articolazione tariffaria'!F$15,'UNITA E CONSUMI SOTTOUTENZE'!E403*'Articolazione tariffaria'!F$15)))*'DATI BOLLETTA'!D$57</f>
        <v>0</v>
      </c>
      <c r="J377" s="83">
        <f>+'UNITA E CONSUMI SOTTOUTENZE'!E403*'Articolazione tariffaria'!$F$31*'DATI BOLLETTA'!$D$58</f>
        <v>0</v>
      </c>
      <c r="K377" s="83">
        <f>+'UNITA E CONSUMI SOTTOUTENZE'!E403*'Articolazione tariffaria'!$F$32*'DATI BOLLETTA'!$D$59</f>
        <v>0</v>
      </c>
      <c r="L377" s="84">
        <f>+SUM(I377:K377)</f>
        <v>0</v>
      </c>
      <c r="M377" s="50"/>
      <c r="N377" s="83">
        <f>+'UNITA E CONSUMI SOTTOUTENZE'!E403*'Articolazione tariffaria'!$F$59*'DATI BOLLETTA'!$D$57</f>
        <v>0</v>
      </c>
      <c r="O377" s="83">
        <f>+'UNITA E CONSUMI SOTTOUTENZE'!E403*'Articolazione tariffaria'!$F$59*'DATI BOLLETTA'!$D$58</f>
        <v>0</v>
      </c>
      <c r="P377" s="83">
        <f>+'UNITA E CONSUMI SOTTOUTENZE'!E403*'Articolazione tariffaria'!$F$59*'DATI BOLLETTA'!$D$59</f>
        <v>0</v>
      </c>
      <c r="Q377" s="84">
        <f>+SUM(N377:P377)</f>
        <v>0</v>
      </c>
      <c r="R377" s="50"/>
      <c r="S377" s="83">
        <f>+'UNITA E CONSUMI SOTTOUTENZE'!E403*'Articolazione tariffaria'!$F$49*'DATI BOLLETTA'!$D$57</f>
        <v>0</v>
      </c>
      <c r="T377" s="83">
        <f>+'UNITA E CONSUMI SOTTOUTENZE'!E403*'Articolazione tariffaria'!$F$50*'DATI BOLLETTA'!$D$58</f>
        <v>0</v>
      </c>
      <c r="U377" s="83">
        <f>+'UNITA E CONSUMI SOTTOUTENZE'!E403*'Articolazione tariffaria'!$F$51*'DATI BOLLETTA'!$D$59</f>
        <v>0</v>
      </c>
      <c r="V377" s="84">
        <f>+SUM(S377:U377)</f>
        <v>0</v>
      </c>
      <c r="W377" s="52"/>
      <c r="X377" s="83">
        <f>+G377+L377+Q377+V377</f>
        <v>0</v>
      </c>
      <c r="Y377" s="83">
        <f>+X377*Y$3</f>
        <v>0</v>
      </c>
      <c r="Z377" s="146">
        <f>+X377+Y377</f>
        <v>0</v>
      </c>
      <c r="AA377" s="105" t="str">
        <f>IFERROR(+X377/X$422,"")</f>
        <v/>
      </c>
      <c r="AB377" s="52"/>
      <c r="AC377" s="83">
        <f>IFERROR(+AC$4*AA377,0)</f>
        <v>0</v>
      </c>
      <c r="AE377" s="106">
        <f>+Z377+AC377</f>
        <v>0</v>
      </c>
    </row>
    <row r="378" spans="2:31" hidden="1" outlineLevel="1" x14ac:dyDescent="0.25">
      <c r="B378" s="160"/>
      <c r="D378" s="83"/>
      <c r="E378" s="83"/>
      <c r="F378" s="83"/>
      <c r="G378" s="84"/>
      <c r="H378" s="50"/>
      <c r="I378" s="83"/>
      <c r="J378" s="83"/>
      <c r="K378" s="83"/>
      <c r="L378" s="84"/>
      <c r="M378" s="50"/>
      <c r="N378" s="83"/>
      <c r="O378" s="83"/>
      <c r="P378" s="83"/>
      <c r="Q378" s="84"/>
      <c r="R378" s="50"/>
      <c r="S378" s="83"/>
      <c r="T378" s="83"/>
      <c r="U378" s="83"/>
      <c r="V378" s="84"/>
      <c r="W378" s="52"/>
      <c r="X378" s="83"/>
      <c r="Y378" s="83"/>
      <c r="Z378" s="83"/>
      <c r="AA378" s="105"/>
      <c r="AB378" s="52"/>
      <c r="AC378" s="83"/>
      <c r="AE378" s="106"/>
    </row>
    <row r="379" spans="2:31" hidden="1" outlineLevel="1" x14ac:dyDescent="0.25">
      <c r="B379" s="160"/>
      <c r="D379" s="83"/>
      <c r="E379" s="83"/>
      <c r="F379" s="83"/>
      <c r="G379" s="84"/>
      <c r="H379" s="50"/>
      <c r="I379" s="83"/>
      <c r="J379" s="83"/>
      <c r="K379" s="83"/>
      <c r="L379" s="84"/>
      <c r="M379" s="50"/>
      <c r="N379" s="83"/>
      <c r="O379" s="83"/>
      <c r="P379" s="83"/>
      <c r="Q379" s="84"/>
      <c r="R379" s="50"/>
      <c r="S379" s="83"/>
      <c r="T379" s="83"/>
      <c r="U379" s="83"/>
      <c r="V379" s="84"/>
      <c r="W379" s="52"/>
      <c r="X379" s="83"/>
      <c r="Y379" s="83"/>
      <c r="Z379" s="83"/>
      <c r="AA379" s="105"/>
      <c r="AB379" s="52"/>
      <c r="AC379" s="83"/>
      <c r="AE379" s="106"/>
    </row>
    <row r="380" spans="2:31" hidden="1" outlineLevel="1" x14ac:dyDescent="0.25">
      <c r="B380" s="160"/>
      <c r="D380" s="83"/>
      <c r="E380" s="83"/>
      <c r="F380" s="83"/>
      <c r="G380" s="84"/>
      <c r="H380" s="50"/>
      <c r="I380" s="83"/>
      <c r="J380" s="83"/>
      <c r="K380" s="83"/>
      <c r="L380" s="84"/>
      <c r="M380" s="50"/>
      <c r="N380" s="83"/>
      <c r="O380" s="83"/>
      <c r="P380" s="83"/>
      <c r="Q380" s="84"/>
      <c r="R380" s="50"/>
      <c r="S380" s="83"/>
      <c r="T380" s="83"/>
      <c r="U380" s="83"/>
      <c r="V380" s="84"/>
      <c r="W380" s="52"/>
      <c r="X380" s="83"/>
      <c r="Y380" s="83"/>
      <c r="Z380" s="83"/>
      <c r="AA380" s="105"/>
      <c r="AB380" s="52"/>
      <c r="AC380" s="83"/>
      <c r="AE380" s="106"/>
    </row>
    <row r="381" spans="2:31" hidden="1" outlineLevel="1" x14ac:dyDescent="0.25">
      <c r="B381" s="160"/>
      <c r="D381" s="83"/>
      <c r="E381" s="83"/>
      <c r="F381" s="83"/>
      <c r="G381" s="84"/>
      <c r="H381" s="50"/>
      <c r="I381" s="83"/>
      <c r="J381" s="83"/>
      <c r="K381" s="83"/>
      <c r="L381" s="84"/>
      <c r="M381" s="50"/>
      <c r="N381" s="83"/>
      <c r="O381" s="83"/>
      <c r="P381" s="83"/>
      <c r="Q381" s="84"/>
      <c r="R381" s="50"/>
      <c r="S381" s="83"/>
      <c r="T381" s="83"/>
      <c r="U381" s="83"/>
      <c r="V381" s="84"/>
      <c r="W381" s="52"/>
      <c r="X381" s="83"/>
      <c r="Y381" s="83"/>
      <c r="Z381" s="83"/>
      <c r="AA381" s="105"/>
      <c r="AB381" s="52"/>
      <c r="AC381" s="83"/>
      <c r="AE381" s="106"/>
    </row>
    <row r="382" spans="2:31" hidden="1" outlineLevel="1" x14ac:dyDescent="0.25">
      <c r="B382" s="160"/>
      <c r="D382" s="83"/>
      <c r="E382" s="83"/>
      <c r="F382" s="83"/>
      <c r="G382" s="84"/>
      <c r="H382" s="50"/>
      <c r="I382" s="83"/>
      <c r="J382" s="83"/>
      <c r="K382" s="83"/>
      <c r="L382" s="84"/>
      <c r="M382" s="50"/>
      <c r="N382" s="83"/>
      <c r="O382" s="83"/>
      <c r="P382" s="83"/>
      <c r="Q382" s="84"/>
      <c r="R382" s="50"/>
      <c r="S382" s="83"/>
      <c r="T382" s="83"/>
      <c r="U382" s="83"/>
      <c r="V382" s="84"/>
      <c r="W382" s="52"/>
      <c r="X382" s="83"/>
      <c r="Y382" s="83"/>
      <c r="Z382" s="83"/>
      <c r="AA382" s="105"/>
      <c r="AB382" s="52"/>
      <c r="AC382" s="83"/>
      <c r="AE382" s="106"/>
    </row>
    <row r="383" spans="2:31" hidden="1" outlineLevel="1" x14ac:dyDescent="0.25">
      <c r="B383" s="160"/>
      <c r="D383" s="83"/>
      <c r="E383" s="83"/>
      <c r="F383" s="83"/>
      <c r="G383" s="84"/>
      <c r="H383" s="50"/>
      <c r="I383" s="83"/>
      <c r="J383" s="83"/>
      <c r="K383" s="83"/>
      <c r="L383" s="84"/>
      <c r="M383" s="50"/>
      <c r="N383" s="83"/>
      <c r="O383" s="83"/>
      <c r="P383" s="83"/>
      <c r="Q383" s="84"/>
      <c r="R383" s="50"/>
      <c r="S383" s="83"/>
      <c r="T383" s="83"/>
      <c r="U383" s="83"/>
      <c r="V383" s="84"/>
      <c r="W383" s="52"/>
      <c r="X383" s="83"/>
      <c r="Y383" s="83"/>
      <c r="Z383" s="83"/>
      <c r="AA383" s="105"/>
      <c r="AB383" s="52"/>
      <c r="AC383" s="83"/>
      <c r="AE383" s="106"/>
    </row>
    <row r="384" spans="2:31" hidden="1" outlineLevel="1" x14ac:dyDescent="0.25">
      <c r="B384" s="160"/>
      <c r="D384" s="83"/>
      <c r="E384" s="83"/>
      <c r="F384" s="83"/>
      <c r="G384" s="84"/>
      <c r="H384" s="50"/>
      <c r="I384" s="83"/>
      <c r="J384" s="83"/>
      <c r="K384" s="83"/>
      <c r="L384" s="84"/>
      <c r="M384" s="50"/>
      <c r="N384" s="83"/>
      <c r="O384" s="83"/>
      <c r="P384" s="83"/>
      <c r="Q384" s="84"/>
      <c r="R384" s="50"/>
      <c r="S384" s="83"/>
      <c r="T384" s="83"/>
      <c r="U384" s="83"/>
      <c r="V384" s="84"/>
      <c r="W384" s="52"/>
      <c r="X384" s="83"/>
      <c r="Y384" s="83"/>
      <c r="Z384" s="83"/>
      <c r="AA384" s="105"/>
      <c r="AB384" s="52"/>
      <c r="AC384" s="83"/>
      <c r="AE384" s="106"/>
    </row>
    <row r="385" spans="2:31" hidden="1" outlineLevel="1" x14ac:dyDescent="0.25">
      <c r="B385" s="160"/>
      <c r="D385" s="83"/>
      <c r="E385" s="83"/>
      <c r="F385" s="83"/>
      <c r="G385" s="84"/>
      <c r="H385" s="50"/>
      <c r="I385" s="83"/>
      <c r="J385" s="83"/>
      <c r="K385" s="83"/>
      <c r="L385" s="84"/>
      <c r="M385" s="50"/>
      <c r="N385" s="83"/>
      <c r="O385" s="83"/>
      <c r="P385" s="83"/>
      <c r="Q385" s="84"/>
      <c r="R385" s="50"/>
      <c r="S385" s="83"/>
      <c r="T385" s="83"/>
      <c r="U385" s="83"/>
      <c r="V385" s="84"/>
      <c r="W385" s="52"/>
      <c r="X385" s="83"/>
      <c r="Y385" s="83"/>
      <c r="Z385" s="83"/>
      <c r="AA385" s="105"/>
      <c r="AB385" s="52"/>
      <c r="AC385" s="83"/>
      <c r="AE385" s="106"/>
    </row>
    <row r="386" spans="2:31" hidden="1" outlineLevel="1" x14ac:dyDescent="0.25">
      <c r="B386" s="160"/>
      <c r="D386" s="83"/>
      <c r="E386" s="83"/>
      <c r="F386" s="83"/>
      <c r="G386" s="84"/>
      <c r="H386" s="50"/>
      <c r="I386" s="83"/>
      <c r="J386" s="83"/>
      <c r="K386" s="83"/>
      <c r="L386" s="84"/>
      <c r="M386" s="50"/>
      <c r="N386" s="83"/>
      <c r="O386" s="83"/>
      <c r="P386" s="83"/>
      <c r="Q386" s="84"/>
      <c r="R386" s="50"/>
      <c r="S386" s="83"/>
      <c r="T386" s="83"/>
      <c r="U386" s="83"/>
      <c r="V386" s="84"/>
      <c r="W386" s="52"/>
      <c r="X386" s="83"/>
      <c r="Y386" s="83"/>
      <c r="Z386" s="83"/>
      <c r="AA386" s="105"/>
      <c r="AB386" s="52"/>
      <c r="AC386" s="83"/>
      <c r="AE386" s="106"/>
    </row>
    <row r="387" spans="2:31" hidden="1" outlineLevel="1" x14ac:dyDescent="0.25">
      <c r="B387" s="160"/>
      <c r="D387" s="83"/>
      <c r="E387" s="83"/>
      <c r="F387" s="83"/>
      <c r="G387" s="84"/>
      <c r="H387" s="50"/>
      <c r="I387" s="83"/>
      <c r="J387" s="83"/>
      <c r="K387" s="83"/>
      <c r="L387" s="84"/>
      <c r="M387" s="50"/>
      <c r="N387" s="83"/>
      <c r="O387" s="83"/>
      <c r="P387" s="83"/>
      <c r="Q387" s="84"/>
      <c r="R387" s="50"/>
      <c r="S387" s="83"/>
      <c r="T387" s="83"/>
      <c r="U387" s="83"/>
      <c r="V387" s="84"/>
      <c r="W387" s="52"/>
      <c r="X387" s="83"/>
      <c r="Y387" s="83"/>
      <c r="Z387" s="83"/>
      <c r="AA387" s="105"/>
      <c r="AB387" s="52"/>
      <c r="AC387" s="83"/>
      <c r="AE387" s="106"/>
    </row>
    <row r="388" spans="2:31" hidden="1" outlineLevel="1" x14ac:dyDescent="0.25">
      <c r="B388" s="160"/>
      <c r="D388" s="83"/>
      <c r="E388" s="83"/>
      <c r="F388" s="83"/>
      <c r="G388" s="84"/>
      <c r="H388" s="50"/>
      <c r="I388" s="83"/>
      <c r="J388" s="83"/>
      <c r="K388" s="83"/>
      <c r="L388" s="84"/>
      <c r="M388" s="50"/>
      <c r="N388" s="83"/>
      <c r="O388" s="83"/>
      <c r="P388" s="83"/>
      <c r="Q388" s="84"/>
      <c r="R388" s="50"/>
      <c r="S388" s="83"/>
      <c r="T388" s="83"/>
      <c r="U388" s="83"/>
      <c r="V388" s="84"/>
      <c r="W388" s="52"/>
      <c r="X388" s="83"/>
      <c r="Y388" s="83"/>
      <c r="Z388" s="83"/>
      <c r="AA388" s="105"/>
      <c r="AB388" s="52"/>
      <c r="AC388" s="83"/>
      <c r="AE388" s="106"/>
    </row>
    <row r="389" spans="2:31" hidden="1" outlineLevel="1" x14ac:dyDescent="0.25">
      <c r="B389" s="160"/>
      <c r="D389" s="83"/>
      <c r="E389" s="83"/>
      <c r="F389" s="83"/>
      <c r="G389" s="84"/>
      <c r="H389" s="50"/>
      <c r="I389" s="83"/>
      <c r="J389" s="83"/>
      <c r="K389" s="83"/>
      <c r="L389" s="84"/>
      <c r="M389" s="50"/>
      <c r="N389" s="83"/>
      <c r="O389" s="83"/>
      <c r="P389" s="83"/>
      <c r="Q389" s="84"/>
      <c r="R389" s="50"/>
      <c r="S389" s="83"/>
      <c r="T389" s="83"/>
      <c r="U389" s="83"/>
      <c r="V389" s="84"/>
      <c r="W389" s="52"/>
      <c r="X389" s="83"/>
      <c r="Y389" s="83"/>
      <c r="Z389" s="83"/>
      <c r="AA389" s="105"/>
      <c r="AB389" s="52"/>
      <c r="AC389" s="83"/>
      <c r="AE389" s="106"/>
    </row>
    <row r="390" spans="2:31" hidden="1" outlineLevel="1" x14ac:dyDescent="0.25">
      <c r="B390" s="160"/>
      <c r="D390" s="83"/>
      <c r="E390" s="83"/>
      <c r="F390" s="83"/>
      <c r="G390" s="84"/>
      <c r="H390" s="50"/>
      <c r="I390" s="83"/>
      <c r="J390" s="83"/>
      <c r="K390" s="83"/>
      <c r="L390" s="84"/>
      <c r="M390" s="50"/>
      <c r="N390" s="83"/>
      <c r="O390" s="83"/>
      <c r="P390" s="83"/>
      <c r="Q390" s="84"/>
      <c r="R390" s="50"/>
      <c r="S390" s="83"/>
      <c r="T390" s="83"/>
      <c r="U390" s="83"/>
      <c r="V390" s="84"/>
      <c r="W390" s="52"/>
      <c r="X390" s="83"/>
      <c r="Y390" s="83"/>
      <c r="Z390" s="83"/>
      <c r="AA390" s="105"/>
      <c r="AB390" s="52"/>
      <c r="AC390" s="83"/>
      <c r="AE390" s="106"/>
    </row>
    <row r="391" spans="2:31" hidden="1" outlineLevel="1" x14ac:dyDescent="0.25">
      <c r="B391" s="160"/>
      <c r="D391" s="83"/>
      <c r="E391" s="83"/>
      <c r="F391" s="83"/>
      <c r="G391" s="84"/>
      <c r="H391" s="50"/>
      <c r="I391" s="83"/>
      <c r="J391" s="83"/>
      <c r="K391" s="83"/>
      <c r="L391" s="84"/>
      <c r="M391" s="50"/>
      <c r="N391" s="83"/>
      <c r="O391" s="83"/>
      <c r="P391" s="83"/>
      <c r="Q391" s="84"/>
      <c r="R391" s="50"/>
      <c r="S391" s="83"/>
      <c r="T391" s="83"/>
      <c r="U391" s="83"/>
      <c r="V391" s="84"/>
      <c r="W391" s="52"/>
      <c r="X391" s="83"/>
      <c r="Y391" s="83"/>
      <c r="Z391" s="83"/>
      <c r="AA391" s="105"/>
      <c r="AB391" s="52"/>
      <c r="AC391" s="83"/>
      <c r="AE391" s="106"/>
    </row>
    <row r="392" spans="2:31" hidden="1" outlineLevel="1" x14ac:dyDescent="0.25">
      <c r="B392" s="160"/>
      <c r="D392" s="83"/>
      <c r="E392" s="83"/>
      <c r="F392" s="83"/>
      <c r="G392" s="84"/>
      <c r="H392" s="50"/>
      <c r="I392" s="83"/>
      <c r="J392" s="83"/>
      <c r="K392" s="83"/>
      <c r="L392" s="84"/>
      <c r="M392" s="50"/>
      <c r="N392" s="83"/>
      <c r="O392" s="83"/>
      <c r="P392" s="83"/>
      <c r="Q392" s="84"/>
      <c r="R392" s="50"/>
      <c r="S392" s="83"/>
      <c r="T392" s="83"/>
      <c r="U392" s="83"/>
      <c r="V392" s="84"/>
      <c r="W392" s="52"/>
      <c r="X392" s="83"/>
      <c r="Y392" s="83"/>
      <c r="Z392" s="83"/>
      <c r="AA392" s="105"/>
      <c r="AB392" s="52"/>
      <c r="AC392" s="83"/>
      <c r="AE392" s="106"/>
    </row>
    <row r="393" spans="2:31" hidden="1" outlineLevel="1" x14ac:dyDescent="0.25">
      <c r="B393" s="160"/>
      <c r="D393" s="83"/>
      <c r="E393" s="83"/>
      <c r="F393" s="83"/>
      <c r="G393" s="84"/>
      <c r="H393" s="50"/>
      <c r="I393" s="83"/>
      <c r="J393" s="83"/>
      <c r="K393" s="83"/>
      <c r="L393" s="84"/>
      <c r="M393" s="50"/>
      <c r="N393" s="83"/>
      <c r="O393" s="83"/>
      <c r="P393" s="83"/>
      <c r="Q393" s="84"/>
      <c r="R393" s="50"/>
      <c r="S393" s="83"/>
      <c r="T393" s="83"/>
      <c r="U393" s="83"/>
      <c r="V393" s="84"/>
      <c r="W393" s="52"/>
      <c r="X393" s="83"/>
      <c r="Y393" s="83"/>
      <c r="Z393" s="83"/>
      <c r="AA393" s="105"/>
      <c r="AB393" s="52"/>
      <c r="AC393" s="83"/>
      <c r="AE393" s="106"/>
    </row>
    <row r="394" spans="2:31" hidden="1" outlineLevel="1" x14ac:dyDescent="0.25">
      <c r="B394" s="160"/>
      <c r="D394" s="83"/>
      <c r="E394" s="83"/>
      <c r="F394" s="83"/>
      <c r="G394" s="84"/>
      <c r="H394" s="50"/>
      <c r="I394" s="83"/>
      <c r="J394" s="83"/>
      <c r="K394" s="83"/>
      <c r="L394" s="84"/>
      <c r="M394" s="50"/>
      <c r="N394" s="83"/>
      <c r="O394" s="83"/>
      <c r="P394" s="83"/>
      <c r="Q394" s="84"/>
      <c r="R394" s="50"/>
      <c r="S394" s="83"/>
      <c r="T394" s="83"/>
      <c r="U394" s="83"/>
      <c r="V394" s="84"/>
      <c r="W394" s="52"/>
      <c r="X394" s="83"/>
      <c r="Y394" s="83"/>
      <c r="Z394" s="83"/>
      <c r="AA394" s="105"/>
      <c r="AB394" s="52"/>
      <c r="AC394" s="83"/>
      <c r="AE394" s="106"/>
    </row>
    <row r="395" spans="2:31" hidden="1" outlineLevel="1" x14ac:dyDescent="0.25">
      <c r="B395" s="160"/>
      <c r="D395" s="83"/>
      <c r="E395" s="83"/>
      <c r="F395" s="83"/>
      <c r="G395" s="84"/>
      <c r="H395" s="50"/>
      <c r="I395" s="83"/>
      <c r="J395" s="83"/>
      <c r="K395" s="83"/>
      <c r="L395" s="84"/>
      <c r="M395" s="50"/>
      <c r="N395" s="83"/>
      <c r="O395" s="83"/>
      <c r="P395" s="83"/>
      <c r="Q395" s="84"/>
      <c r="R395" s="50"/>
      <c r="S395" s="83"/>
      <c r="T395" s="83"/>
      <c r="U395" s="83"/>
      <c r="V395" s="84"/>
      <c r="W395" s="52"/>
      <c r="X395" s="83"/>
      <c r="Y395" s="83"/>
      <c r="Z395" s="83"/>
      <c r="AA395" s="105"/>
      <c r="AB395" s="52"/>
      <c r="AC395" s="83"/>
      <c r="AE395" s="106"/>
    </row>
    <row r="396" spans="2:31" hidden="1" outlineLevel="1" x14ac:dyDescent="0.25">
      <c r="B396" s="160"/>
      <c r="D396" s="83"/>
      <c r="E396" s="83"/>
      <c r="F396" s="83"/>
      <c r="G396" s="84"/>
      <c r="H396" s="50"/>
      <c r="I396" s="83"/>
      <c r="J396" s="83"/>
      <c r="K396" s="83"/>
      <c r="L396" s="84"/>
      <c r="M396" s="50"/>
      <c r="N396" s="83"/>
      <c r="O396" s="83"/>
      <c r="P396" s="83"/>
      <c r="Q396" s="84"/>
      <c r="R396" s="50"/>
      <c r="S396" s="83"/>
      <c r="T396" s="83"/>
      <c r="U396" s="83"/>
      <c r="V396" s="84"/>
      <c r="W396" s="52"/>
      <c r="X396" s="83"/>
      <c r="Y396" s="83"/>
      <c r="Z396" s="83"/>
      <c r="AA396" s="105"/>
      <c r="AB396" s="52"/>
      <c r="AC396" s="83"/>
      <c r="AE396" s="106"/>
    </row>
    <row r="397" spans="2:31" s="54" customFormat="1" ht="7.5" customHeight="1" collapsed="1" x14ac:dyDescent="0.25">
      <c r="B397" s="162"/>
      <c r="D397" s="55"/>
      <c r="E397" s="55"/>
      <c r="F397" s="55"/>
      <c r="G397" s="56"/>
      <c r="H397" s="57"/>
      <c r="I397" s="55"/>
      <c r="J397" s="55"/>
      <c r="K397" s="55"/>
      <c r="L397" s="56"/>
      <c r="M397" s="57"/>
      <c r="N397" s="55"/>
      <c r="O397" s="55"/>
      <c r="P397" s="55"/>
      <c r="Q397" s="56"/>
      <c r="R397" s="57"/>
      <c r="S397" s="55"/>
      <c r="T397" s="55"/>
      <c r="U397" s="55"/>
      <c r="V397" s="56"/>
      <c r="W397" s="57"/>
      <c r="X397" s="55"/>
      <c r="Y397" s="55"/>
      <c r="Z397" s="55"/>
      <c r="AB397" s="57"/>
      <c r="AC397" s="55"/>
      <c r="AD397" s="60"/>
      <c r="AE397" s="61"/>
    </row>
    <row r="398" spans="2:31" ht="30" x14ac:dyDescent="0.25">
      <c r="B398" s="160" t="str">
        <f>+'UNITA E CONSUMI SOTTOUTENZE'!B12</f>
        <v>USO NON DOMESTICO COMMERCIALE E ARTIGIANALE</v>
      </c>
      <c r="C398" s="45"/>
      <c r="D398" s="46"/>
      <c r="E398" s="46"/>
      <c r="F398" s="46"/>
      <c r="G398" s="49"/>
      <c r="H398" s="50"/>
      <c r="I398" s="46"/>
      <c r="J398" s="46"/>
      <c r="K398" s="46"/>
      <c r="L398" s="49"/>
      <c r="M398" s="50"/>
      <c r="N398" s="46"/>
      <c r="O398" s="46"/>
      <c r="P398" s="46"/>
      <c r="Q398" s="49"/>
      <c r="R398" s="50"/>
      <c r="S398" s="46"/>
      <c r="T398" s="46"/>
      <c r="U398" s="46"/>
      <c r="V398" s="49"/>
      <c r="W398" s="52"/>
      <c r="X398" s="46"/>
      <c r="Y398" s="46"/>
      <c r="Z398" s="46"/>
      <c r="AB398" s="52"/>
    </row>
    <row r="399" spans="2:31" ht="40.9" customHeight="1" x14ac:dyDescent="0.25">
      <c r="B399" s="161" t="str">
        <f>+IF('DATI BOLLETTA'!C28&lt;1,"",IF('UNITA E CONSUMI SOTTOUTENZE'!$C$24="NO","TUTTE LE UTENZE NON DOMESTICHE COMMERCIALI ARTIGIANALI",0))</f>
        <v/>
      </c>
      <c r="D399" s="83">
        <f>+IF(B399="",0,1*'DATI BOLLETTA'!$D$57*'DATI BOLLETTA'!$C$34*'Articolazione tariffaria'!$F$41)</f>
        <v>0</v>
      </c>
      <c r="E399" s="83">
        <f>+IF(B399="",0,1*'DATI BOLLETTA'!$D$58*'DATI BOLLETTA'!$C$34*'Articolazione tariffaria'!$F$42)</f>
        <v>0</v>
      </c>
      <c r="F399" s="83">
        <f>+IF(B399="",0,1*'DATI BOLLETTA'!$D$59*'DATI BOLLETTA'!$C$34*'Articolazione tariffaria'!$F$43)</f>
        <v>0</v>
      </c>
      <c r="G399" s="84">
        <f>+SUM(D399:F399)</f>
        <v>0</v>
      </c>
      <c r="H399" s="50"/>
      <c r="I399" s="130">
        <f>+IF('UNITA E CONSUMI SOTTOUTENZE'!E426&gt;'Articolazione tariffaria'!C$23,('UNITA E CONSUMI SOTTOUTENZE'!E426-'Articolazione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SOTTOUTENZE'!E426&gt;'Articolazione tariffaria'!C$22,('UNITA E CONSUMI SOTTOUTENZE'!E426-'Articolazione tariffaria'!C$22)*'Articolazione tariffaria'!F$22+('Articolazione tariffaria'!D$21-'Articolazione tariffaria'!C$21)*'Articolazione tariffaria'!F$21+'Articolazione tariffaria'!D$20*'Articolazione tariffaria'!F$20,IF('UNITA E CONSUMI SOTTOUTENZE'!E426&gt;'Articolazione tariffaria'!C$21,('UNITA E CONSUMI SOTTOUTENZE'!E426-'Articolazione tariffaria'!C$21)*'Articolazione tariffaria'!F$21+'Articolazione tariffaria'!D$20*'Articolazione tariffaria'!F$20,'UNITA E CONSUMI SOTTOUTENZE'!E426*'Articolazione tariffaria'!F$20)))*'DATI BOLLETTA'!D$57</f>
        <v>0</v>
      </c>
      <c r="J399" s="83">
        <f>+'UNITA E CONSUMI SOTTOUTENZE'!E426*'Articolazione tariffaria'!$F$31*'DATI BOLLETTA'!$D$58</f>
        <v>0</v>
      </c>
      <c r="K399" s="83">
        <f>+'UNITA E CONSUMI SOTTOUTENZE'!E426*'Articolazione tariffaria'!$F$32*'DATI BOLLETTA'!$D$59</f>
        <v>0</v>
      </c>
      <c r="L399" s="84">
        <f>+SUM(I399:K399)</f>
        <v>0</v>
      </c>
      <c r="M399" s="50"/>
      <c r="N399" s="83">
        <f>+'UNITA E CONSUMI SOTTOUTENZE'!E426*'Articolazione tariffaria'!$F$59*'DATI BOLLETTA'!$D$57</f>
        <v>0</v>
      </c>
      <c r="O399" s="83">
        <f>+'UNITA E CONSUMI SOTTOUTENZE'!E426*'Articolazione tariffaria'!$F$59*'DATI BOLLETTA'!$D$58</f>
        <v>0</v>
      </c>
      <c r="P399" s="83">
        <f>+'UNITA E CONSUMI SOTTOUTENZE'!E426*'Articolazione tariffaria'!$F$59*'DATI BOLLETTA'!$D$59</f>
        <v>0</v>
      </c>
      <c r="Q399" s="84">
        <f>+SUM(N399:P399)</f>
        <v>0</v>
      </c>
      <c r="R399" s="50"/>
      <c r="S399" s="83">
        <f>+'UNITA E CONSUMI SOTTOUTENZE'!E426*'Articolazione tariffaria'!$F$49*'DATI BOLLETTA'!$D$57</f>
        <v>0</v>
      </c>
      <c r="T399" s="83">
        <f>+'UNITA E CONSUMI SOTTOUTENZE'!E426*'Articolazione tariffaria'!$F$50*'DATI BOLLETTA'!$D$58</f>
        <v>0</v>
      </c>
      <c r="U399" s="83">
        <f>+'UNITA E CONSUMI SOTTOUTENZE'!E426*'Articolazione tariffaria'!$F$51*'DATI BOLLETTA'!$D$59</f>
        <v>0</v>
      </c>
      <c r="V399" s="84">
        <f>+SUM(S399:U399)</f>
        <v>0</v>
      </c>
      <c r="W399" s="52"/>
      <c r="X399" s="83">
        <f>+G399+L399+Q399+V399</f>
        <v>0</v>
      </c>
      <c r="Y399" s="83">
        <f>+X399*Y$3</f>
        <v>0</v>
      </c>
      <c r="Z399" s="146">
        <f>+X399+Y399</f>
        <v>0</v>
      </c>
      <c r="AA399" s="105" t="str">
        <f>IFERROR(+X399/X$422,"")</f>
        <v/>
      </c>
      <c r="AB399" s="52"/>
      <c r="AC399" s="83">
        <f>IFERROR(+AC$4*AA399,0)</f>
        <v>0</v>
      </c>
      <c r="AE399" s="106">
        <f>+Z399+AC399</f>
        <v>0</v>
      </c>
    </row>
    <row r="400" spans="2:31" hidden="1" outlineLevel="1" x14ac:dyDescent="0.25">
      <c r="B400" s="160"/>
      <c r="D400" s="83"/>
      <c r="E400" s="83"/>
      <c r="F400" s="83"/>
      <c r="G400" s="84"/>
      <c r="H400" s="50"/>
      <c r="I400" s="130"/>
      <c r="J400" s="83"/>
      <c r="K400" s="83"/>
      <c r="L400" s="84"/>
      <c r="M400" s="50"/>
      <c r="N400" s="83"/>
      <c r="O400" s="83"/>
      <c r="P400" s="83"/>
      <c r="Q400" s="84"/>
      <c r="R400" s="50"/>
      <c r="S400" s="83"/>
      <c r="T400" s="83"/>
      <c r="U400" s="83"/>
      <c r="V400" s="84"/>
      <c r="W400" s="52"/>
      <c r="X400" s="83"/>
      <c r="Y400" s="83"/>
      <c r="Z400" s="83"/>
      <c r="AA400" s="105"/>
      <c r="AB400" s="52"/>
      <c r="AC400" s="83"/>
      <c r="AE400" s="106"/>
    </row>
    <row r="401" spans="2:31" hidden="1" outlineLevel="1" x14ac:dyDescent="0.25">
      <c r="B401" s="160"/>
      <c r="D401" s="83"/>
      <c r="E401" s="83"/>
      <c r="F401" s="83"/>
      <c r="G401" s="84"/>
      <c r="H401" s="50"/>
      <c r="I401" s="83"/>
      <c r="J401" s="83"/>
      <c r="K401" s="83"/>
      <c r="L401" s="84"/>
      <c r="M401" s="50"/>
      <c r="N401" s="83"/>
      <c r="O401" s="83"/>
      <c r="P401" s="83"/>
      <c r="Q401" s="84"/>
      <c r="R401" s="50"/>
      <c r="S401" s="83"/>
      <c r="T401" s="83"/>
      <c r="U401" s="83"/>
      <c r="V401" s="84"/>
      <c r="W401" s="52"/>
      <c r="X401" s="83"/>
      <c r="Y401" s="83"/>
      <c r="Z401" s="83"/>
      <c r="AA401" s="105"/>
      <c r="AB401" s="52"/>
      <c r="AC401" s="83"/>
      <c r="AE401" s="106"/>
    </row>
    <row r="402" spans="2:31" hidden="1" outlineLevel="1" x14ac:dyDescent="0.25">
      <c r="B402" s="160"/>
      <c r="D402" s="83"/>
      <c r="E402" s="83"/>
      <c r="F402" s="83"/>
      <c r="G402" s="84"/>
      <c r="H402" s="50"/>
      <c r="I402" s="83"/>
      <c r="J402" s="83"/>
      <c r="K402" s="83"/>
      <c r="L402" s="84"/>
      <c r="M402" s="50"/>
      <c r="N402" s="83"/>
      <c r="O402" s="83"/>
      <c r="P402" s="83"/>
      <c r="Q402" s="84"/>
      <c r="R402" s="50"/>
      <c r="S402" s="83"/>
      <c r="T402" s="83"/>
      <c r="U402" s="83"/>
      <c r="V402" s="84"/>
      <c r="W402" s="52"/>
      <c r="X402" s="83"/>
      <c r="Y402" s="83"/>
      <c r="Z402" s="83"/>
      <c r="AA402" s="105"/>
      <c r="AB402" s="52"/>
      <c r="AC402" s="83"/>
      <c r="AE402" s="106"/>
    </row>
    <row r="403" spans="2:31" hidden="1" outlineLevel="1" x14ac:dyDescent="0.25">
      <c r="B403" s="160"/>
      <c r="D403" s="83"/>
      <c r="E403" s="83"/>
      <c r="F403" s="83"/>
      <c r="G403" s="84"/>
      <c r="H403" s="50"/>
      <c r="I403" s="83"/>
      <c r="J403" s="83"/>
      <c r="K403" s="83"/>
      <c r="L403" s="84"/>
      <c r="M403" s="50"/>
      <c r="N403" s="83"/>
      <c r="O403" s="83"/>
      <c r="P403" s="83"/>
      <c r="Q403" s="84"/>
      <c r="R403" s="50"/>
      <c r="S403" s="83"/>
      <c r="T403" s="83"/>
      <c r="U403" s="83"/>
      <c r="V403" s="84"/>
      <c r="W403" s="52"/>
      <c r="X403" s="83"/>
      <c r="Y403" s="83"/>
      <c r="Z403" s="83"/>
      <c r="AA403" s="105"/>
      <c r="AB403" s="52"/>
      <c r="AC403" s="83"/>
      <c r="AE403" s="106"/>
    </row>
    <row r="404" spans="2:31" hidden="1" outlineLevel="1" x14ac:dyDescent="0.25">
      <c r="B404" s="160"/>
      <c r="D404" s="83"/>
      <c r="E404" s="83"/>
      <c r="F404" s="83"/>
      <c r="G404" s="84"/>
      <c r="H404" s="50"/>
      <c r="I404" s="83"/>
      <c r="J404" s="83"/>
      <c r="K404" s="83"/>
      <c r="L404" s="84"/>
      <c r="M404" s="50"/>
      <c r="N404" s="83"/>
      <c r="O404" s="83"/>
      <c r="P404" s="83"/>
      <c r="Q404" s="84"/>
      <c r="R404" s="50"/>
      <c r="S404" s="83"/>
      <c r="T404" s="83"/>
      <c r="U404" s="83"/>
      <c r="V404" s="84"/>
      <c r="W404" s="52"/>
      <c r="X404" s="83"/>
      <c r="Y404" s="83"/>
      <c r="Z404" s="83"/>
      <c r="AA404" s="105"/>
      <c r="AB404" s="52"/>
      <c r="AC404" s="83"/>
      <c r="AE404" s="106"/>
    </row>
    <row r="405" spans="2:31" hidden="1" outlineLevel="1" x14ac:dyDescent="0.25">
      <c r="B405" s="160"/>
      <c r="D405" s="83"/>
      <c r="E405" s="83"/>
      <c r="F405" s="83"/>
      <c r="G405" s="84"/>
      <c r="H405" s="50"/>
      <c r="I405" s="83"/>
      <c r="J405" s="83"/>
      <c r="K405" s="83"/>
      <c r="L405" s="84"/>
      <c r="M405" s="50"/>
      <c r="N405" s="83"/>
      <c r="O405" s="83"/>
      <c r="P405" s="83"/>
      <c r="Q405" s="84"/>
      <c r="R405" s="50"/>
      <c r="S405" s="83"/>
      <c r="T405" s="83"/>
      <c r="U405" s="83"/>
      <c r="V405" s="84"/>
      <c r="W405" s="52"/>
      <c r="X405" s="83"/>
      <c r="Y405" s="83"/>
      <c r="Z405" s="83"/>
      <c r="AA405" s="105"/>
      <c r="AB405" s="52"/>
      <c r="AC405" s="83"/>
      <c r="AE405" s="106"/>
    </row>
    <row r="406" spans="2:31" hidden="1" outlineLevel="1" x14ac:dyDescent="0.25">
      <c r="B406" s="160"/>
      <c r="D406" s="83"/>
      <c r="E406" s="83"/>
      <c r="F406" s="83"/>
      <c r="G406" s="84"/>
      <c r="H406" s="50"/>
      <c r="I406" s="83"/>
      <c r="J406" s="83"/>
      <c r="K406" s="83"/>
      <c r="L406" s="84"/>
      <c r="M406" s="50"/>
      <c r="N406" s="83"/>
      <c r="O406" s="83"/>
      <c r="P406" s="83"/>
      <c r="Q406" s="84"/>
      <c r="R406" s="50"/>
      <c r="S406" s="83"/>
      <c r="T406" s="83"/>
      <c r="U406" s="83"/>
      <c r="V406" s="84"/>
      <c r="W406" s="52"/>
      <c r="X406" s="83"/>
      <c r="Y406" s="83"/>
      <c r="Z406" s="83"/>
      <c r="AA406" s="105"/>
      <c r="AB406" s="52"/>
      <c r="AC406" s="83"/>
      <c r="AE406" s="106"/>
    </row>
    <row r="407" spans="2:31" hidden="1" outlineLevel="1" x14ac:dyDescent="0.25">
      <c r="B407" s="160"/>
      <c r="D407" s="83"/>
      <c r="E407" s="83"/>
      <c r="F407" s="83"/>
      <c r="G407" s="84"/>
      <c r="H407" s="50"/>
      <c r="I407" s="83"/>
      <c r="J407" s="83"/>
      <c r="K407" s="83"/>
      <c r="L407" s="84"/>
      <c r="M407" s="50"/>
      <c r="N407" s="83"/>
      <c r="O407" s="83"/>
      <c r="P407" s="83"/>
      <c r="Q407" s="84"/>
      <c r="R407" s="50"/>
      <c r="S407" s="83"/>
      <c r="T407" s="83"/>
      <c r="U407" s="83"/>
      <c r="V407" s="84"/>
      <c r="W407" s="52"/>
      <c r="X407" s="83"/>
      <c r="Y407" s="83"/>
      <c r="Z407" s="83"/>
      <c r="AA407" s="105"/>
      <c r="AB407" s="52"/>
      <c r="AC407" s="83"/>
      <c r="AE407" s="106"/>
    </row>
    <row r="408" spans="2:31" hidden="1" outlineLevel="1" x14ac:dyDescent="0.25">
      <c r="B408" s="160"/>
      <c r="D408" s="83"/>
      <c r="E408" s="83"/>
      <c r="F408" s="83"/>
      <c r="G408" s="84"/>
      <c r="H408" s="50"/>
      <c r="I408" s="83"/>
      <c r="J408" s="83"/>
      <c r="K408" s="83"/>
      <c r="L408" s="84"/>
      <c r="M408" s="50"/>
      <c r="N408" s="83"/>
      <c r="O408" s="83"/>
      <c r="P408" s="83"/>
      <c r="Q408" s="84"/>
      <c r="R408" s="50"/>
      <c r="S408" s="83"/>
      <c r="T408" s="83"/>
      <c r="U408" s="83"/>
      <c r="V408" s="84"/>
      <c r="W408" s="52"/>
      <c r="X408" s="83"/>
      <c r="Y408" s="83"/>
      <c r="Z408" s="83"/>
      <c r="AA408" s="105"/>
      <c r="AB408" s="52"/>
      <c r="AC408" s="83"/>
      <c r="AE408" s="106"/>
    </row>
    <row r="409" spans="2:31" s="54" customFormat="1" ht="9.6" customHeight="1" collapsed="1" x14ac:dyDescent="0.25">
      <c r="B409" s="162"/>
      <c r="D409" s="60"/>
      <c r="E409" s="60"/>
      <c r="F409" s="60"/>
      <c r="G409" s="62"/>
      <c r="I409" s="60"/>
      <c r="J409" s="60"/>
      <c r="K409" s="60"/>
      <c r="L409" s="62"/>
      <c r="N409" s="60"/>
      <c r="O409" s="60"/>
      <c r="P409" s="60"/>
      <c r="Q409" s="62"/>
      <c r="S409" s="60"/>
      <c r="T409" s="60"/>
      <c r="U409" s="60"/>
      <c r="V409" s="62"/>
      <c r="W409" s="63"/>
      <c r="X409" s="55"/>
      <c r="Y409" s="55"/>
      <c r="Z409" s="55"/>
      <c r="AA409" s="59"/>
      <c r="AB409" s="63"/>
      <c r="AC409" s="55"/>
      <c r="AD409" s="60"/>
      <c r="AE409" s="61"/>
    </row>
    <row r="410" spans="2:31" x14ac:dyDescent="0.25">
      <c r="B410" s="160" t="str">
        <f>+'UNITA E CONSUMI SOTTOUTENZE'!B13</f>
        <v xml:space="preserve">ALTRI USI GENERICI </v>
      </c>
      <c r="C410" s="45"/>
      <c r="D410" s="46"/>
      <c r="E410" s="46"/>
      <c r="F410" s="46"/>
      <c r="G410" s="49"/>
      <c r="H410" s="50"/>
      <c r="I410" s="168">
        <f>+IF(OR('Articolazione tariffaria'!$H$5='DB Articolazione'!$B$63,'Articolazione tariffaria'!$H$5='DB Articolazione'!$B$64,'Articolazione tariffaria'!$H$5='DB Articolazione'!$B$65,'Articolazione tariffaria'!$H$5='DB Articolazione'!$B$66),1,0)</f>
        <v>0</v>
      </c>
      <c r="J410" s="50"/>
      <c r="K410" s="50"/>
      <c r="L410" s="49"/>
      <c r="M410" s="50"/>
      <c r="N410" s="46"/>
      <c r="O410" s="46"/>
      <c r="P410" s="46"/>
      <c r="Q410" s="49"/>
      <c r="R410" s="50"/>
      <c r="S410" s="46"/>
      <c r="T410" s="46"/>
      <c r="U410" s="46"/>
      <c r="V410" s="49"/>
      <c r="W410" s="52"/>
      <c r="X410" s="46"/>
      <c r="Y410" s="46"/>
      <c r="Z410" s="46"/>
      <c r="AB410" s="52"/>
    </row>
    <row r="411" spans="2:31" ht="39" customHeight="1" x14ac:dyDescent="0.25">
      <c r="B411" s="161" t="str">
        <f>+IF('DATI BOLLETTA'!C29&lt;1,"",IF('UNITA E CONSUMI SOTTOUTENZE'!$C$24="NO","TUTTE LE UTENZE NON DOMESTICHE ALTRI USI",0))</f>
        <v/>
      </c>
      <c r="C411" s="45"/>
      <c r="D411" s="83">
        <f>+IF(B411="",0,1*'DATI BOLLETTA'!$D$57*'DATI BOLLETTA'!$C$34*'Articolazione tariffaria'!$F$44)</f>
        <v>0</v>
      </c>
      <c r="E411" s="83">
        <f>+IF(B411="",0,1*'DATI BOLLETTA'!$D$58*'DATI BOLLETTA'!$C$34*'Articolazione tariffaria'!$F$45)</f>
        <v>0</v>
      </c>
      <c r="F411" s="83">
        <f>+IF(B411="",0,1*'DATI BOLLETTA'!$D$59*'DATI BOLLETTA'!$C$34*'Articolazione tariffaria'!$F$46)</f>
        <v>0</v>
      </c>
      <c r="G411" s="84">
        <f>+SUM(D411:F411)</f>
        <v>0</v>
      </c>
      <c r="H411" s="50"/>
      <c r="I411" s="83">
        <f>+IF(AND($I$410=1,'UNITA E CONSUMI SOTTOUTENZE'!E439&gt;'Articolazione tariffaria'!C$28),('UNITA E CONSUMI SOTTOUTENZE'!E439-'Articolazione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SOTTOUTENZE'!E439&gt;'Articolazione tariffaria'!C$27),('UNITA E CONSUMI SOTTOUTENZE'!E439-'Articolazione tariffaria'!C$27)*'Articolazione tariffaria'!F$27+('Articolazione tariffaria'!D$26-'Articolazione tariffaria'!C$26)*'Articolazione tariffaria'!F$26+'Articolazione tariffaria'!D$25*'Articolazione tariffaria'!F$25,IF(AND($I$410=1,'UNITA E CONSUMI SOTTOUTENZE'!E439&gt;'Articolazione tariffaria'!C$26),('UNITA E CONSUMI SOTTOUTENZE'!E$439-'Articolazione tariffaria'!C$26)*'Articolazione tariffaria'!F$26+'Articolazione tariffaria'!D$25*'Articolazione tariffaria'!F$25,'UNITA E CONSUMI SOTTOUTENZE'!E439*'Articolazione tariffaria'!F$25)))*'DATI BOLLETTA'!D$57</f>
        <v>0</v>
      </c>
      <c r="J411" s="83">
        <f>+'UNITA E CONSUMI SOTTOUTENZE'!E439*'Articolazione tariffaria'!$F$31*'DATI BOLLETTA'!$D$58</f>
        <v>0</v>
      </c>
      <c r="K411" s="83">
        <f>+'UNITA E CONSUMI SOTTOUTENZE'!E439*'Articolazione tariffaria'!$F$32*'DATI BOLLETTA'!$D$59</f>
        <v>0</v>
      </c>
      <c r="L411" s="84">
        <f>+SUM(I411:K411)</f>
        <v>0</v>
      </c>
      <c r="M411" s="50"/>
      <c r="N411" s="83">
        <f>+'UNITA E CONSUMI SOTTOUTENZE'!E439*'Articolazione tariffaria'!$F$59*'DATI BOLLETTA'!$D$57</f>
        <v>0</v>
      </c>
      <c r="O411" s="83">
        <f>+'UNITA E CONSUMI SOTTOUTENZE'!E439*'Articolazione tariffaria'!$F$59*'DATI BOLLETTA'!$D$58</f>
        <v>0</v>
      </c>
      <c r="P411" s="83">
        <f>+'UNITA E CONSUMI SOTTOUTENZE'!E439*'Articolazione tariffaria'!$F$59*'DATI BOLLETTA'!$D$59</f>
        <v>0</v>
      </c>
      <c r="Q411" s="84">
        <f>+SUM(N411:P411)</f>
        <v>0</v>
      </c>
      <c r="R411" s="50"/>
      <c r="S411" s="83">
        <f>+'UNITA E CONSUMI SOTTOUTENZE'!E439*'Articolazione tariffaria'!$F$49*'DATI BOLLETTA'!$D$57</f>
        <v>0</v>
      </c>
      <c r="T411" s="83">
        <f>+'UNITA E CONSUMI SOTTOUTENZE'!E439*'Articolazione tariffaria'!$F$50*'DATI BOLLETTA'!$D$58</f>
        <v>0</v>
      </c>
      <c r="U411" s="83">
        <f>+'UNITA E CONSUMI SOTTOUTENZE'!E439*'Articolazione tariffaria'!$F$51*'DATI BOLLETTA'!$D$59</f>
        <v>0</v>
      </c>
      <c r="V411" s="84">
        <f>+SUM(S411:U411)</f>
        <v>0</v>
      </c>
      <c r="W411" s="52"/>
      <c r="X411" s="83">
        <f>+G411+L411+Q411+V411</f>
        <v>0</v>
      </c>
      <c r="Y411" s="83">
        <f>+X411*Y$3</f>
        <v>0</v>
      </c>
      <c r="Z411" s="146">
        <f>+X411+Y411</f>
        <v>0</v>
      </c>
      <c r="AA411" s="105" t="str">
        <f>IFERROR(+X411/X$422,"")</f>
        <v/>
      </c>
      <c r="AB411" s="52"/>
      <c r="AC411" s="83">
        <f>IFERROR(+AC$4*AA411,0)</f>
        <v>0</v>
      </c>
      <c r="AE411" s="106">
        <f>+Z411+AC411</f>
        <v>0</v>
      </c>
    </row>
    <row r="412" spans="2:31" hidden="1" outlineLevel="1" x14ac:dyDescent="0.25">
      <c r="B412" s="160"/>
      <c r="C412" s="45"/>
      <c r="D412" s="83"/>
      <c r="E412" s="83"/>
      <c r="F412" s="83"/>
      <c r="G412" s="84"/>
      <c r="H412" s="50"/>
      <c r="I412" s="83"/>
      <c r="J412" s="83"/>
      <c r="K412" s="83"/>
      <c r="L412" s="84"/>
      <c r="M412" s="50"/>
      <c r="N412" s="83"/>
      <c r="O412" s="83"/>
      <c r="P412" s="83"/>
      <c r="Q412" s="84"/>
      <c r="R412" s="50"/>
      <c r="S412" s="83"/>
      <c r="T412" s="83"/>
      <c r="U412" s="83"/>
      <c r="V412" s="84"/>
      <c r="W412" s="52"/>
      <c r="X412" s="83"/>
      <c r="Y412" s="83"/>
      <c r="Z412" s="83"/>
      <c r="AA412" s="105"/>
      <c r="AB412" s="52"/>
      <c r="AC412" s="83"/>
      <c r="AE412" s="106"/>
    </row>
    <row r="413" spans="2:31" hidden="1" outlineLevel="1" x14ac:dyDescent="0.25">
      <c r="B413" s="160"/>
      <c r="C413" s="45"/>
      <c r="D413" s="83"/>
      <c r="E413" s="83"/>
      <c r="F413" s="83"/>
      <c r="G413" s="84"/>
      <c r="H413" s="50"/>
      <c r="I413" s="83"/>
      <c r="J413" s="83"/>
      <c r="K413" s="83"/>
      <c r="L413" s="84"/>
      <c r="M413" s="50"/>
      <c r="N413" s="83"/>
      <c r="O413" s="83"/>
      <c r="P413" s="83"/>
      <c r="Q413" s="84"/>
      <c r="R413" s="50"/>
      <c r="S413" s="83"/>
      <c r="T413" s="83"/>
      <c r="U413" s="83"/>
      <c r="V413" s="84"/>
      <c r="W413" s="52"/>
      <c r="X413" s="83"/>
      <c r="Y413" s="83"/>
      <c r="Z413" s="83"/>
      <c r="AA413" s="105"/>
      <c r="AB413" s="52"/>
      <c r="AC413" s="83"/>
      <c r="AE413" s="106"/>
    </row>
    <row r="414" spans="2:31" hidden="1" outlineLevel="1" x14ac:dyDescent="0.25">
      <c r="B414" s="160"/>
      <c r="C414" s="45"/>
      <c r="D414" s="83"/>
      <c r="E414" s="83"/>
      <c r="F414" s="83"/>
      <c r="G414" s="84"/>
      <c r="H414" s="50"/>
      <c r="I414" s="83"/>
      <c r="J414" s="83"/>
      <c r="K414" s="83"/>
      <c r="L414" s="84"/>
      <c r="M414" s="50"/>
      <c r="N414" s="83"/>
      <c r="O414" s="83"/>
      <c r="P414" s="83"/>
      <c r="Q414" s="84"/>
      <c r="R414" s="50"/>
      <c r="S414" s="83"/>
      <c r="T414" s="83"/>
      <c r="U414" s="83"/>
      <c r="V414" s="84"/>
      <c r="W414" s="52"/>
      <c r="X414" s="83"/>
      <c r="Y414" s="83"/>
      <c r="Z414" s="83"/>
      <c r="AA414" s="105"/>
      <c r="AB414" s="52"/>
      <c r="AC414" s="83"/>
      <c r="AE414" s="106"/>
    </row>
    <row r="415" spans="2:31" hidden="1" outlineLevel="1" x14ac:dyDescent="0.25">
      <c r="B415" s="160"/>
      <c r="C415" s="45"/>
      <c r="D415" s="83"/>
      <c r="E415" s="83"/>
      <c r="F415" s="83"/>
      <c r="G415" s="84"/>
      <c r="H415" s="50"/>
      <c r="I415" s="83"/>
      <c r="J415" s="83"/>
      <c r="K415" s="83"/>
      <c r="L415" s="84"/>
      <c r="M415" s="50"/>
      <c r="N415" s="83"/>
      <c r="O415" s="83"/>
      <c r="P415" s="83"/>
      <c r="Q415" s="84"/>
      <c r="R415" s="50"/>
      <c r="S415" s="83"/>
      <c r="T415" s="83"/>
      <c r="U415" s="83"/>
      <c r="V415" s="84"/>
      <c r="W415" s="52"/>
      <c r="X415" s="83"/>
      <c r="Y415" s="83"/>
      <c r="Z415" s="83"/>
      <c r="AA415" s="105"/>
      <c r="AB415" s="52"/>
      <c r="AC415" s="83"/>
      <c r="AE415" s="106"/>
    </row>
    <row r="416" spans="2:31" hidden="1" outlineLevel="1" x14ac:dyDescent="0.25">
      <c r="B416" s="160"/>
      <c r="C416" s="45"/>
      <c r="D416" s="83"/>
      <c r="E416" s="83"/>
      <c r="F416" s="83"/>
      <c r="G416" s="84"/>
      <c r="H416" s="50"/>
      <c r="I416" s="83"/>
      <c r="J416" s="83"/>
      <c r="K416" s="83"/>
      <c r="L416" s="84"/>
      <c r="M416" s="50"/>
      <c r="N416" s="83"/>
      <c r="O416" s="83"/>
      <c r="P416" s="83"/>
      <c r="Q416" s="84"/>
      <c r="R416" s="50"/>
      <c r="S416" s="83"/>
      <c r="T416" s="83"/>
      <c r="U416" s="83"/>
      <c r="V416" s="84"/>
      <c r="W416" s="52"/>
      <c r="X416" s="83"/>
      <c r="Y416" s="83"/>
      <c r="Z416" s="83"/>
      <c r="AA416" s="105"/>
      <c r="AB416" s="52"/>
      <c r="AC416" s="83"/>
      <c r="AE416" s="106"/>
    </row>
    <row r="417" spans="2:31" hidden="1" outlineLevel="1" x14ac:dyDescent="0.25">
      <c r="B417" s="160"/>
      <c r="C417" s="45"/>
      <c r="D417" s="83"/>
      <c r="E417" s="83"/>
      <c r="F417" s="83"/>
      <c r="G417" s="84"/>
      <c r="H417" s="50"/>
      <c r="I417" s="83"/>
      <c r="J417" s="83"/>
      <c r="K417" s="83"/>
      <c r="L417" s="84"/>
      <c r="M417" s="50"/>
      <c r="N417" s="83"/>
      <c r="O417" s="83"/>
      <c r="P417" s="83"/>
      <c r="Q417" s="84"/>
      <c r="R417" s="50"/>
      <c r="S417" s="83"/>
      <c r="T417" s="83"/>
      <c r="U417" s="83"/>
      <c r="V417" s="84"/>
      <c r="W417" s="52"/>
      <c r="X417" s="83"/>
      <c r="Y417" s="83"/>
      <c r="Z417" s="83"/>
      <c r="AA417" s="105"/>
      <c r="AB417" s="52"/>
      <c r="AC417" s="83"/>
      <c r="AE417" s="106"/>
    </row>
    <row r="418" spans="2:31" hidden="1" outlineLevel="1" x14ac:dyDescent="0.25">
      <c r="B418" s="160"/>
      <c r="C418" s="45"/>
      <c r="D418" s="83"/>
      <c r="E418" s="83"/>
      <c r="F418" s="83"/>
      <c r="G418" s="84"/>
      <c r="H418" s="50"/>
      <c r="I418" s="83"/>
      <c r="J418" s="83"/>
      <c r="K418" s="83"/>
      <c r="L418" s="84"/>
      <c r="M418" s="50"/>
      <c r="N418" s="83"/>
      <c r="O418" s="83"/>
      <c r="P418" s="83"/>
      <c r="Q418" s="84"/>
      <c r="R418" s="50"/>
      <c r="S418" s="83"/>
      <c r="T418" s="83"/>
      <c r="U418" s="83"/>
      <c r="V418" s="84"/>
      <c r="W418" s="52"/>
      <c r="X418" s="83"/>
      <c r="Y418" s="83"/>
      <c r="Z418" s="83"/>
      <c r="AA418" s="105"/>
      <c r="AB418" s="52"/>
      <c r="AC418" s="83"/>
      <c r="AE418" s="106"/>
    </row>
    <row r="419" spans="2:31" hidden="1" outlineLevel="1" x14ac:dyDescent="0.25">
      <c r="B419" s="160"/>
      <c r="C419" s="45"/>
      <c r="D419" s="83"/>
      <c r="E419" s="83"/>
      <c r="F419" s="83"/>
      <c r="G419" s="84"/>
      <c r="H419" s="50"/>
      <c r="I419" s="83"/>
      <c r="J419" s="83"/>
      <c r="K419" s="83"/>
      <c r="L419" s="84"/>
      <c r="M419" s="50"/>
      <c r="N419" s="83"/>
      <c r="O419" s="83"/>
      <c r="P419" s="83"/>
      <c r="Q419" s="84"/>
      <c r="R419" s="50"/>
      <c r="S419" s="83"/>
      <c r="T419" s="83"/>
      <c r="U419" s="83"/>
      <c r="V419" s="84"/>
      <c r="W419" s="52"/>
      <c r="X419" s="83"/>
      <c r="Y419" s="83"/>
      <c r="Z419" s="83"/>
      <c r="AA419" s="105"/>
      <c r="AB419" s="52"/>
      <c r="AC419" s="83"/>
      <c r="AE419" s="106"/>
    </row>
    <row r="420" spans="2:31" hidden="1" outlineLevel="1" x14ac:dyDescent="0.25">
      <c r="B420" s="160"/>
      <c r="C420" s="45"/>
      <c r="D420" s="83"/>
      <c r="E420" s="83"/>
      <c r="F420" s="83"/>
      <c r="G420" s="84"/>
      <c r="H420" s="50"/>
      <c r="I420" s="83"/>
      <c r="J420" s="83"/>
      <c r="K420" s="83"/>
      <c r="L420" s="84"/>
      <c r="M420" s="50"/>
      <c r="N420" s="83"/>
      <c r="O420" s="83"/>
      <c r="P420" s="83"/>
      <c r="Q420" s="84"/>
      <c r="R420" s="50"/>
      <c r="S420" s="83"/>
      <c r="T420" s="83"/>
      <c r="U420" s="83"/>
      <c r="V420" s="84"/>
      <c r="W420" s="52"/>
      <c r="X420" s="83"/>
      <c r="Y420" s="83"/>
      <c r="Z420" s="83"/>
      <c r="AA420" s="105"/>
      <c r="AB420" s="52"/>
      <c r="AC420" s="83"/>
      <c r="AE420" s="106"/>
    </row>
    <row r="421" spans="2:31" s="64" customFormat="1" collapsed="1" x14ac:dyDescent="0.25">
      <c r="B421" s="164"/>
      <c r="D421" s="65"/>
      <c r="E421" s="65"/>
      <c r="F421" s="65"/>
      <c r="G421" s="65"/>
      <c r="P421" s="65"/>
      <c r="Q421" s="65"/>
      <c r="S421" s="65"/>
      <c r="T421" s="65"/>
      <c r="U421" s="65"/>
      <c r="V421" s="65"/>
      <c r="W421" s="66"/>
      <c r="X421" s="67"/>
      <c r="Y421" s="67"/>
      <c r="Z421" s="67"/>
      <c r="AA421" s="68"/>
      <c r="AB421" s="66"/>
      <c r="AC421" s="67"/>
      <c r="AD421" s="65"/>
      <c r="AE421" s="69"/>
    </row>
    <row r="422" spans="2:31" s="70" customFormat="1" ht="31.9" customHeight="1" x14ac:dyDescent="0.25">
      <c r="B422" s="165" t="s">
        <v>101</v>
      </c>
      <c r="D422" s="85">
        <f>+SUM(D399:D408)+SUM(D377:D396)+SUM(D355:D374)+SUM(D333:D352)+SUM(D311:D330)+SUM(D209:D308)+SUM(D107:D206)+SUM(D5:D104)+SUM(D411:D420)</f>
        <v>0</v>
      </c>
      <c r="E422" s="85">
        <f>+SUM(E399:E408)+SUM(E377:E396)+SUM(E355:E374)+SUM(E333:E352)+SUM(E311:E330)+SUM(E209:E308)+SUM(E107:E206)+SUM(E5:E104)+SUM(E411:E420)</f>
        <v>0</v>
      </c>
      <c r="F422" s="85">
        <f>+SUM(F399:F408)+SUM(F377:F396)+SUM(F355:F374)+SUM(F333:F352)+SUM(F311:F330)+SUM(F209:F308)+SUM(F107:F206)+SUM(F5:F104)+SUM(F411:F420)</f>
        <v>0</v>
      </c>
      <c r="G422" s="86">
        <f>+SUM(G399:G408)+SUM(G377:G396)+SUM(G355:G374)+SUM(G333:G352)+SUM(G311:G330)+SUM(G209:G308)+SUM(G107:G206)+SUM(G5:G104)+SUM(G411:G420)</f>
        <v>0</v>
      </c>
      <c r="I422" s="85">
        <f>+SUM(I399:I408)+SUM(I377:I396)+SUM(I355:I374)+SUM(I333:I352)+SUM(I311:I330)+SUM(I209:I308)+SUM(I107:I206)+SUM(I5:I104)+SUM(I411:I420)</f>
        <v>0</v>
      </c>
      <c r="J422" s="85">
        <f>+SUM(J399:J408)+SUM(J377:J396)+SUM(J355:J374)+SUM(J333:J352)+SUM(J311:J330)+SUM(J209:J308)+SUM(J107:J206)+SUM(J5:J104)+SUM(J411:J420)</f>
        <v>0</v>
      </c>
      <c r="K422" s="85">
        <f>+SUM(K399:K408)+SUM(K377:K396)+SUM(K355:K374)+SUM(K333:K352)+SUM(K311:K330)+SUM(K209:K308)+SUM(K107:K206)+SUM(K5:K104)+SUM(K411:K420)</f>
        <v>0</v>
      </c>
      <c r="L422" s="85">
        <f>+SUM(L399:L408)+SUM(L377:L396)+SUM(L355:L374)+SUM(L333:L352)+SUM(L311:L330)+SUM(L209:L308)+SUM(L107:L206)+SUM(L5:L104)+SUM(L411:L420)</f>
        <v>0</v>
      </c>
      <c r="N422" s="85">
        <f>+SUM(N399:N408)+SUM(N377:N396)+SUM(N355:N374)+SUM(N333:N352)+SUM(N311:N330)+SUM(N209:N308)+SUM(N107:N206)+SUM(N5:N104)+SUM(N411:N420)</f>
        <v>0</v>
      </c>
      <c r="O422" s="85">
        <f>+SUM(O399:O408)+SUM(O377:O396)+SUM(O355:O374)+SUM(O333:O352)+SUM(O311:O330)+SUM(O209:O308)+SUM(O107:O206)+SUM(O5:O104)+SUM(O411:O420)</f>
        <v>0</v>
      </c>
      <c r="P422" s="85">
        <f>+SUM(P399:P408)+SUM(P377:P396)+SUM(P355:P374)+SUM(P333:P352)+SUM(P311:P330)+SUM(P209:P308)+SUM(P107:P206)+SUM(P5:P104)+SUM(P411:P420)</f>
        <v>0</v>
      </c>
      <c r="Q422" s="85">
        <f>+SUM(Q399:Q408)+SUM(Q377:Q396)+SUM(Q355:Q374)+SUM(Q333:Q352)+SUM(Q311:Q330)+SUM(Q209:Q308)+SUM(Q107:Q206)+SUM(Q5:Q104)+SUM(Q411:Q420)</f>
        <v>0</v>
      </c>
      <c r="S422" s="85">
        <f>+SUM(S399:S408)+SUM(S377:S396)+SUM(S355:S374)+SUM(S333:S352)+SUM(S311:S330)+SUM(S209:S308)+SUM(S107:S206)+SUM(S5:S104)+SUM(S411:S420)</f>
        <v>0</v>
      </c>
      <c r="T422" s="85">
        <f>+SUM(T399:T408)+SUM(T377:T396)+SUM(T355:T374)+SUM(T333:T352)+SUM(T311:T330)+SUM(T209:T308)+SUM(T107:T206)+SUM(T5:T104)+SUM(T411:T420)</f>
        <v>0</v>
      </c>
      <c r="U422" s="85">
        <f>+SUM(U399:U408)+SUM(U377:U396)+SUM(U355:U374)+SUM(U333:U352)+SUM(U311:U330)+SUM(U209:U308)+SUM(U107:U206)+SUM(U5:U104)+SUM(U411:U420)</f>
        <v>0</v>
      </c>
      <c r="V422" s="85">
        <f>+SUM(V399:V408)+SUM(V377:V396)+SUM(V355:V374)+SUM(V333:V352)+SUM(V311:V330)+SUM(V209:V308)+SUM(V107:V206)+SUM(V5:V104)+SUM(V411:V420)</f>
        <v>0</v>
      </c>
      <c r="W422" s="71"/>
      <c r="X422" s="85">
        <f>+X5+X377+X399+X411</f>
        <v>0</v>
      </c>
      <c r="Y422" s="85">
        <f>+Y5+Y377+Y399+Y411</f>
        <v>0</v>
      </c>
      <c r="Z422" s="85">
        <f>+Z5+Z377+Z399+Z411</f>
        <v>0</v>
      </c>
      <c r="AB422" s="71"/>
      <c r="AE422" s="85">
        <f>+AE5+AE377+AE399+AE411</f>
        <v>0</v>
      </c>
    </row>
    <row r="423" spans="2:31" x14ac:dyDescent="0.25">
      <c r="D423" s="40"/>
      <c r="E423" s="40"/>
    </row>
    <row r="424" spans="2:31" x14ac:dyDescent="0.25"/>
    <row r="425" spans="2:31" ht="21" x14ac:dyDescent="0.25">
      <c r="D425" s="149"/>
      <c r="F425" s="151"/>
      <c r="G425" s="151"/>
      <c r="H425" s="150"/>
      <c r="I425" s="151"/>
      <c r="J425" s="151"/>
      <c r="K425" s="151"/>
      <c r="L425" s="151"/>
      <c r="M425" s="148"/>
      <c r="N425" s="149"/>
      <c r="O425" s="149"/>
      <c r="P425" s="149"/>
      <c r="Q425" s="149"/>
    </row>
  </sheetData>
  <mergeCells count="5">
    <mergeCell ref="D1:G1"/>
    <mergeCell ref="I1:L1"/>
    <mergeCell ref="N1:Q1"/>
    <mergeCell ref="S1:V1"/>
    <mergeCell ref="X1:AA1"/>
  </mergeCells>
  <conditionalFormatting sqref="B1">
    <cfRule type="containsText" dxfId="1" priority="1" operator="containsText" text="CORRETTA">
      <formula>NOT(ISERROR(SEARCH("CORRETTA",B1)))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AEA5-B969-47DF-80C6-34B66848455C}">
  <sheetPr codeName="Foglio6"/>
  <dimension ref="A1:XFC424"/>
  <sheetViews>
    <sheetView zoomScale="55" zoomScaleNormal="55" workbookViewId="0">
      <selection activeCell="K22" sqref="K22"/>
    </sheetView>
  </sheetViews>
  <sheetFormatPr defaultColWidth="0" defaultRowHeight="15" zeroHeight="1" x14ac:dyDescent="0.25"/>
  <cols>
    <col min="1" max="1" width="11.85546875" style="40" customWidth="1"/>
    <col min="2" max="2" width="39.7109375" style="40" customWidth="1"/>
    <col min="3" max="3" width="6.7109375" style="40" customWidth="1"/>
    <col min="4" max="4" width="15.140625" style="42" customWidth="1"/>
    <col min="5" max="5" width="14.7109375" style="42" customWidth="1"/>
    <col min="6" max="6" width="18.140625" style="42" customWidth="1"/>
    <col min="7" max="7" width="15.5703125" style="42" customWidth="1"/>
    <col min="8" max="8" width="7.28515625" style="40" customWidth="1"/>
    <col min="9" max="9" width="27.5703125" style="42" customWidth="1"/>
    <col min="10" max="10" width="17.140625" style="42" customWidth="1"/>
    <col min="11" max="11" width="17.7109375" style="42" customWidth="1"/>
    <col min="12" max="12" width="20.42578125" style="42" customWidth="1"/>
    <col min="13" max="13" width="3.7109375" style="40" customWidth="1"/>
    <col min="14" max="14" width="16.140625" style="42" customWidth="1"/>
    <col min="15" max="15" width="17" style="42" customWidth="1"/>
    <col min="16" max="16" width="17.140625" style="42" customWidth="1"/>
    <col min="17" max="17" width="18.7109375" style="42" customWidth="1"/>
    <col min="18" max="18" width="3.7109375" style="40" customWidth="1"/>
    <col min="19" max="19" width="15" style="42" customWidth="1"/>
    <col min="20" max="20" width="14.7109375" style="42" customWidth="1"/>
    <col min="21" max="21" width="15.7109375" style="42" customWidth="1"/>
    <col min="22" max="22" width="17.140625" style="42" customWidth="1"/>
    <col min="23" max="23" width="3.7109375" style="40" customWidth="1"/>
    <col min="24" max="24" width="19.28515625" style="42" customWidth="1"/>
    <col min="25" max="25" width="16.5703125" style="42" customWidth="1"/>
    <col min="26" max="26" width="16.28515625" style="42" customWidth="1"/>
    <col min="27" max="27" width="14.5703125" style="40" customWidth="1"/>
    <col min="28" max="28" width="2.7109375" style="40" customWidth="1"/>
    <col min="29" max="29" width="24" style="46" customWidth="1"/>
    <col min="30" max="30" width="3.28515625" style="42" customWidth="1"/>
    <col min="31" max="31" width="23.7109375" style="47" customWidth="1"/>
    <col min="32" max="32" width="9.140625" style="40" customWidth="1"/>
    <col min="33" max="16383" width="9.140625" style="40" hidden="1"/>
    <col min="16384" max="16384" width="2.140625" style="40" customWidth="1"/>
  </cols>
  <sheetData>
    <row r="1" spans="1:31" ht="42" x14ac:dyDescent="0.35">
      <c r="A1" s="39"/>
      <c r="B1" s="346" t="str">
        <f>+IF(SUM('UNITA E CONSUMI SOTTOUTENZE'!D15:D22)=0,"COMPILAZIONE CORRETTA","ATTENZIONE COMPILARE CORRETTAMENTE I FOGLI PRECEDENTI")</f>
        <v>COMPILAZIONE CORRETTA</v>
      </c>
      <c r="C1" s="148"/>
      <c r="D1" s="393" t="s">
        <v>182</v>
      </c>
      <c r="E1" s="393"/>
      <c r="F1" s="393"/>
      <c r="G1" s="393"/>
      <c r="H1" s="148"/>
      <c r="I1" s="393" t="s">
        <v>183</v>
      </c>
      <c r="J1" s="393"/>
      <c r="K1" s="393"/>
      <c r="L1" s="393"/>
      <c r="M1" s="148"/>
      <c r="N1" s="393" t="s">
        <v>184</v>
      </c>
      <c r="O1" s="393"/>
      <c r="P1" s="393"/>
      <c r="Q1" s="393"/>
      <c r="R1" s="148"/>
      <c r="S1" s="393" t="s">
        <v>87</v>
      </c>
      <c r="T1" s="393"/>
      <c r="U1" s="393"/>
      <c r="V1" s="393"/>
      <c r="W1" s="99"/>
      <c r="X1" s="394" t="s">
        <v>185</v>
      </c>
      <c r="Y1" s="394"/>
      <c r="Z1" s="394"/>
      <c r="AA1" s="394"/>
      <c r="AB1" s="99"/>
      <c r="AC1" s="347" t="s">
        <v>217</v>
      </c>
      <c r="AD1" s="149"/>
      <c r="AE1" s="348" t="s">
        <v>186</v>
      </c>
    </row>
    <row r="2" spans="1:31" s="43" customFormat="1" ht="189" x14ac:dyDescent="0.25">
      <c r="B2" s="349"/>
      <c r="C2" s="349"/>
      <c r="D2" s="350" t="s">
        <v>10</v>
      </c>
      <c r="E2" s="350" t="s">
        <v>11</v>
      </c>
      <c r="F2" s="350" t="s">
        <v>12</v>
      </c>
      <c r="G2" s="350" t="s">
        <v>187</v>
      </c>
      <c r="H2" s="349"/>
      <c r="I2" s="350" t="s">
        <v>10</v>
      </c>
      <c r="J2" s="350" t="s">
        <v>11</v>
      </c>
      <c r="K2" s="350" t="s">
        <v>12</v>
      </c>
      <c r="L2" s="350" t="s">
        <v>187</v>
      </c>
      <c r="M2" s="349"/>
      <c r="N2" s="350" t="s">
        <v>10</v>
      </c>
      <c r="O2" s="350" t="s">
        <v>11</v>
      </c>
      <c r="P2" s="350" t="s">
        <v>12</v>
      </c>
      <c r="Q2" s="350" t="s">
        <v>187</v>
      </c>
      <c r="R2" s="349"/>
      <c r="S2" s="350" t="s">
        <v>10</v>
      </c>
      <c r="T2" s="350" t="s">
        <v>11</v>
      </c>
      <c r="U2" s="350" t="s">
        <v>12</v>
      </c>
      <c r="V2" s="350" t="s">
        <v>187</v>
      </c>
      <c r="W2" s="349"/>
      <c r="X2" s="351" t="s">
        <v>188</v>
      </c>
      <c r="Y2" s="351" t="s">
        <v>189</v>
      </c>
      <c r="Z2" s="351" t="s">
        <v>187</v>
      </c>
      <c r="AA2" s="352" t="s">
        <v>216</v>
      </c>
      <c r="AB2" s="349"/>
      <c r="AC2" s="353"/>
      <c r="AD2" s="354"/>
      <c r="AE2" s="355"/>
    </row>
    <row r="3" spans="1:31" ht="21.75" thickBot="1" x14ac:dyDescent="0.3">
      <c r="B3" s="356" t="str">
        <f>+'UNITA E CONSUMI SOTTOUTENZE'!B4</f>
        <v>USO DOMESTICO RESIDENTE</v>
      </c>
      <c r="C3" s="150"/>
      <c r="D3" s="149"/>
      <c r="E3" s="149"/>
      <c r="F3" s="150" t="s">
        <v>240</v>
      </c>
      <c r="G3" s="149"/>
      <c r="H3" s="148"/>
      <c r="I3" s="149"/>
      <c r="J3" s="151"/>
      <c r="K3" s="151"/>
      <c r="L3" s="150"/>
      <c r="M3" s="151"/>
      <c r="N3" s="151"/>
      <c r="O3" s="151"/>
      <c r="P3" s="151"/>
      <c r="Q3" s="148"/>
      <c r="R3" s="149"/>
      <c r="S3" s="149"/>
      <c r="T3" s="149"/>
      <c r="U3" s="149"/>
      <c r="V3" s="148"/>
      <c r="W3" s="149"/>
      <c r="X3" s="149"/>
      <c r="Y3" s="357">
        <v>0.1</v>
      </c>
      <c r="Z3" s="149"/>
      <c r="AA3" s="148"/>
      <c r="AB3" s="148"/>
      <c r="AC3" s="358"/>
      <c r="AD3" s="149"/>
      <c r="AE3" s="151"/>
    </row>
    <row r="4" spans="1:31" ht="29.45" customHeight="1" thickBot="1" x14ac:dyDescent="0.3">
      <c r="B4" s="359" t="s">
        <v>30</v>
      </c>
      <c r="C4" s="360">
        <v>1</v>
      </c>
      <c r="D4" s="149"/>
      <c r="E4" s="149"/>
      <c r="F4" s="149"/>
      <c r="G4" s="149"/>
      <c r="H4" s="148"/>
      <c r="I4" s="148"/>
      <c r="J4" s="148"/>
      <c r="K4" s="149"/>
      <c r="L4" s="149"/>
      <c r="M4" s="148"/>
      <c r="N4" s="149"/>
      <c r="O4" s="149"/>
      <c r="P4" s="149"/>
      <c r="Q4" s="149"/>
      <c r="R4" s="148"/>
      <c r="S4" s="149"/>
      <c r="T4" s="149"/>
      <c r="U4" s="149"/>
      <c r="V4" s="149"/>
      <c r="W4" s="148"/>
      <c r="X4" s="149"/>
      <c r="Y4" s="149"/>
      <c r="Z4" s="149"/>
      <c r="AA4" s="361"/>
      <c r="AB4" s="148"/>
      <c r="AC4" s="362">
        <f>+'DATI BOLLETTA'!C54-'RIPARTIZ SOTTO-UTENZA_dettagl'!Z422</f>
        <v>0</v>
      </c>
      <c r="AD4" s="149"/>
      <c r="AE4" s="151"/>
    </row>
    <row r="5" spans="1:31" ht="21" x14ac:dyDescent="0.25">
      <c r="B5" s="363" t="str">
        <f>+IF(COUNTA('UNITA E CONSUMI SOTTOUTENZE'!C30)&gt;0,'UNITA E CONSUMI SOTTOUTENZE'!B30,"")</f>
        <v/>
      </c>
      <c r="C5" s="148"/>
      <c r="D5" s="364">
        <f>+IF(B5="",0,1*'DATI BOLLETTA'!$D$57*'DATI BOLLETTA'!$C$34*'Articolazione tariffaria'!$F$35)</f>
        <v>0</v>
      </c>
      <c r="E5" s="364">
        <f>+IF(B5="",0,1*'DATI BOLLETTA'!$D$58*'DATI BOLLETTA'!$C$34*'Articolazione tariffaria'!$F$36)</f>
        <v>0</v>
      </c>
      <c r="F5" s="364">
        <f>+IF(B5="",0,1*'DATI BOLLETTA'!$D$59*'DATI BOLLETTA'!$C$34*'Articolazione tariffaria'!$F$37)</f>
        <v>0</v>
      </c>
      <c r="G5" s="365">
        <f>+SUM(D5:F5)</f>
        <v>0</v>
      </c>
      <c r="H5" s="366"/>
      <c r="I5" s="364">
        <f>+IF('UNITA E CONSUMI SOTTOUTENZE'!E30&gt;'Articolazione tariffaria'!C$13*'RIPARTIZ SOTTO-UTENZA_dettagl'!C$4,('UNITA E CONSUMI SOTTOUTENZE'!E30-'Articolazione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tariffaria'!C$12*'RIPARTIZ SOTTO-UTENZA_dettagl'!C$4,('UNITA E CONSUMI SOTTOUTENZE'!E30-'Articolazione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tariffaria'!C$11*'RIPARTIZ SOTTO-UTENZA_dettagl'!C$4,('UNITA E CONSUMI SOTTOUTENZE'!E30-'Articolazione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tariffaria'!C$10*'RIPARTIZ SOTTO-UTENZA_dettagl'!C$4,('UNITA E CONSUMI SOTTOUTENZE'!E30-'Articolazione tariffaria'!C$10*'RIPARTIZ SOTTO-UTENZA_dettagl'!C$4)*'Articolazione tariffaria'!F$10+'Articolazione tariffaria'!D$9*'RIPARTIZ SOTTO-UTENZA_dettagl'!C$4*'Articolazione tariffaria'!F$9,'UNITA E CONSUMI SOTTOUTENZE'!E30*'Articolazione tariffaria'!F$9))))*'DATI BOLLETTA'!D$57</f>
        <v>0</v>
      </c>
      <c r="J5" s="364">
        <f>+'UNITA E CONSUMI SOTTOUTENZE'!E30*'Articolazione tariffaria'!$F$31*'DATI BOLLETTA'!$D$58</f>
        <v>0</v>
      </c>
      <c r="K5" s="364">
        <f>+'UNITA E CONSUMI SOTTOUTENZE'!E30*'Articolazione tariffaria'!$F$32*'DATI BOLLETTA'!$D$59</f>
        <v>0</v>
      </c>
      <c r="L5" s="365">
        <f>+SUM(I5:K5)</f>
        <v>0</v>
      </c>
      <c r="M5" s="366"/>
      <c r="N5" s="364">
        <f>+'UNITA E CONSUMI SOTTOUTENZE'!E30*'Articolazione tariffaria'!$F$59*'DATI BOLLETTA'!$D$57</f>
        <v>0</v>
      </c>
      <c r="O5" s="364">
        <f>+'UNITA E CONSUMI SOTTOUTENZE'!E30*'Articolazione tariffaria'!$F$59*'DATI BOLLETTA'!$D$58</f>
        <v>0</v>
      </c>
      <c r="P5" s="364">
        <f>+'UNITA E CONSUMI SOTTOUTENZE'!E30*'Articolazione tariffaria'!$F$59*'DATI BOLLETTA'!$D$59</f>
        <v>0</v>
      </c>
      <c r="Q5" s="365">
        <f>+SUM(N5:P5)</f>
        <v>0</v>
      </c>
      <c r="R5" s="366"/>
      <c r="S5" s="364">
        <f>+'UNITA E CONSUMI SOTTOUTENZE'!E30*'Articolazione tariffaria'!$F$49*'DATI BOLLETTA'!$D$57</f>
        <v>0</v>
      </c>
      <c r="T5" s="364">
        <f>+'UNITA E CONSUMI SOTTOUTENZE'!E30*'Articolazione tariffaria'!$F$50*'DATI BOLLETTA'!$D$58</f>
        <v>0</v>
      </c>
      <c r="U5" s="364">
        <f>+'UNITA E CONSUMI SOTTOUTENZE'!E30*'Articolazione tariffaria'!$F$51*'DATI BOLLETTA'!$D$59</f>
        <v>0</v>
      </c>
      <c r="V5" s="365">
        <f>+SUM(S5:U5)</f>
        <v>0</v>
      </c>
      <c r="W5" s="367"/>
      <c r="X5" s="364">
        <f>+G5+L5+Q5+V5</f>
        <v>0</v>
      </c>
      <c r="Y5" s="364">
        <f>+X5*Y$3</f>
        <v>0</v>
      </c>
      <c r="Z5" s="364">
        <f>+X5+Y5</f>
        <v>0</v>
      </c>
      <c r="AA5" s="374" t="str">
        <f>IFERROR(+X5/X$422,"")</f>
        <v/>
      </c>
      <c r="AB5" s="148"/>
      <c r="AC5" s="364">
        <f t="shared" ref="AC5:AC36" si="0">IFERROR(+AC$4*AA5,0)</f>
        <v>0</v>
      </c>
      <c r="AD5" s="149"/>
      <c r="AE5" s="368">
        <f>+Z5+AC5</f>
        <v>0</v>
      </c>
    </row>
    <row r="6" spans="1:31" ht="21" x14ac:dyDescent="0.25">
      <c r="B6" s="363" t="str">
        <f>+IF(COUNTA('UNITA E CONSUMI SOTTOUTENZE'!C31)&gt;0,'UNITA E CONSUMI SOTTOUTENZE'!B31,"")</f>
        <v/>
      </c>
      <c r="D6" s="83">
        <f>+IF(B6="",0,1*'DATI BOLLETTA'!$D$57*'DATI BOLLETTA'!$C$34*'Articolazione tariffaria'!$F$35)</f>
        <v>0</v>
      </c>
      <c r="E6" s="83">
        <f>+IF(B6="",0,1*'DATI BOLLETTA'!$D$58*'DATI BOLLETTA'!$C$34*'Articolazione tariffaria'!$F$36)</f>
        <v>0</v>
      </c>
      <c r="F6" s="83">
        <f>+IF(B6="",0,1*'DATI BOLLETTA'!$D$59*'DATI BOLLETTA'!$C$34*'Articolazione tariffaria'!$F$37)</f>
        <v>0</v>
      </c>
      <c r="G6" s="84">
        <f>+SUM(D6:F6)</f>
        <v>0</v>
      </c>
      <c r="H6" s="50"/>
      <c r="I6" s="130">
        <f>+IF('UNITA E CONSUMI SOTTOUTENZE'!E31&gt;'Articolazione tariffaria'!C$13*'RIPARTIZ SOTTO-UTENZA_dettagl'!C$4,('UNITA E CONSUMI SOTTOUTENZE'!E31-'Articolazione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tariffaria'!C$12*'RIPARTIZ SOTTO-UTENZA_dettagl'!C$4,('UNITA E CONSUMI SOTTOUTENZE'!E31-'Articolazione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tariffaria'!C$11*'RIPARTIZ SOTTO-UTENZA_dettagl'!C$4,('UNITA E CONSUMI SOTTOUTENZE'!E31-'Articolazione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tariffaria'!C$10*'RIPARTIZ SOTTO-UTENZA_dettagl'!C$4,('UNITA E CONSUMI SOTTOUTENZE'!E31-'Articolazione tariffaria'!C$10*'RIPARTIZ SOTTO-UTENZA_dettagl'!C$4)*'Articolazione tariffaria'!F$10+'Articolazione tariffaria'!D$9*'RIPARTIZ SOTTO-UTENZA_dettagl'!C$4*'Articolazione tariffaria'!F$9,'UNITA E CONSUMI SOTTOUTENZE'!E31*'Articolazione tariffaria'!F$9))))*'DATI BOLLETTA'!D$57</f>
        <v>0</v>
      </c>
      <c r="J6" s="83">
        <f>+'UNITA E CONSUMI SOTTOUTENZE'!E31*'Articolazione tariffaria'!$F$31*'DATI BOLLETTA'!$D$58</f>
        <v>0</v>
      </c>
      <c r="K6" s="83">
        <f>+'UNITA E CONSUMI SOTTOUTENZE'!E31*'Articolazione tariffaria'!$F$32*'DATI BOLLETTA'!$D$59</f>
        <v>0</v>
      </c>
      <c r="L6" s="84">
        <f t="shared" ref="L6:L69" si="1">+SUM(I6:K6)</f>
        <v>0</v>
      </c>
      <c r="M6" s="50"/>
      <c r="N6" s="83">
        <f>+'UNITA E CONSUMI SOTTOUTENZE'!E31*'Articolazione tariffaria'!$F$59*'DATI BOLLETTA'!$D$57</f>
        <v>0</v>
      </c>
      <c r="O6" s="83">
        <f>+'UNITA E CONSUMI SOTTOUTENZE'!E31*'Articolazione tariffaria'!$F$59*'DATI BOLLETTA'!$D$58</f>
        <v>0</v>
      </c>
      <c r="P6" s="83">
        <f>+'UNITA E CONSUMI SOTTOUTENZE'!E31*'Articolazione tariffaria'!$F$59*'DATI BOLLETTA'!$D$59</f>
        <v>0</v>
      </c>
      <c r="Q6" s="84">
        <f>+SUM(N6:P6)</f>
        <v>0</v>
      </c>
      <c r="R6" s="50"/>
      <c r="S6" s="83">
        <f>+'UNITA E CONSUMI SOTTOUTENZE'!E31*'Articolazione tariffaria'!$F$49*'DATI BOLLETTA'!$D$57</f>
        <v>0</v>
      </c>
      <c r="T6" s="83">
        <f>+'UNITA E CONSUMI SOTTOUTENZE'!E31*'Articolazione tariffaria'!$F$50*'DATI BOLLETTA'!$D$58</f>
        <v>0</v>
      </c>
      <c r="U6" s="83">
        <f>+'UNITA E CONSUMI SOTTOUTENZE'!E31*'Articolazione tariffaria'!$F$51*'DATI BOLLETTA'!$D$59</f>
        <v>0</v>
      </c>
      <c r="V6" s="84">
        <f t="shared" ref="V6:V69" si="2">+SUM(S6:U6)</f>
        <v>0</v>
      </c>
      <c r="W6" s="52"/>
      <c r="X6" s="83">
        <f t="shared" ref="X6:X69" si="3">+G6+L6+Q6+V6</f>
        <v>0</v>
      </c>
      <c r="Y6" s="83">
        <f t="shared" ref="Y6:Y69" si="4">+X6*Y$3</f>
        <v>0</v>
      </c>
      <c r="Z6" s="83">
        <f t="shared" ref="Z6:Z69" si="5">+X6+Y6</f>
        <v>0</v>
      </c>
      <c r="AA6" s="373" t="str">
        <f t="shared" ref="AA6:AA69" si="6">IFERROR(+X6/X$422,"")</f>
        <v/>
      </c>
      <c r="AB6" s="52"/>
      <c r="AC6" s="83">
        <f t="shared" si="0"/>
        <v>0</v>
      </c>
      <c r="AE6" s="106">
        <f t="shared" ref="AE6:AE69" si="7">+Z6+AC6</f>
        <v>0</v>
      </c>
    </row>
    <row r="7" spans="1:31" ht="21" x14ac:dyDescent="0.25">
      <c r="B7" s="363" t="str">
        <f>+IF(COUNTA('UNITA E CONSUMI SOTTOUTENZE'!C32)&gt;0,'UNITA E CONSUMI SOTTOUTENZE'!B32,"")</f>
        <v/>
      </c>
      <c r="D7" s="83">
        <f>+IF(B7="",0,1*'DATI BOLLETTA'!$D$57*'DATI BOLLETTA'!$C$34*'Articolazione tariffaria'!$F$35)</f>
        <v>0</v>
      </c>
      <c r="E7" s="83">
        <f>+IF(B7="",0,1*'DATI BOLLETTA'!$D$58*'DATI BOLLETTA'!$C$34*'Articolazione tariffaria'!$F$36)</f>
        <v>0</v>
      </c>
      <c r="F7" s="83">
        <f>+IF(B7="",0,1*'DATI BOLLETTA'!$D$59*'DATI BOLLETTA'!$C$34*'Articolazione tariffaria'!$F$37)</f>
        <v>0</v>
      </c>
      <c r="G7" s="84">
        <f t="shared" ref="G7:G18" si="8">+SUM(D7:F7)</f>
        <v>0</v>
      </c>
      <c r="H7" s="50"/>
      <c r="I7" s="130">
        <f>+IF('UNITA E CONSUMI SOTTOUTENZE'!E32&gt;'Articolazione tariffaria'!C$13*'RIPARTIZ SOTTO-UTENZA_dettagl'!C$4,('UNITA E CONSUMI SOTTOUTENZE'!E32-'Articolazione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tariffaria'!C$12*'RIPARTIZ SOTTO-UTENZA_dettagl'!C$4,('UNITA E CONSUMI SOTTOUTENZE'!E32-'Articolazione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tariffaria'!C$11*'RIPARTIZ SOTTO-UTENZA_dettagl'!C$4,('UNITA E CONSUMI SOTTOUTENZE'!E32-'Articolazione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tariffaria'!C$10*'RIPARTIZ SOTTO-UTENZA_dettagl'!C$4,('UNITA E CONSUMI SOTTOUTENZE'!E32-'Articolazione tariffaria'!C$10*'RIPARTIZ SOTTO-UTENZA_dettagl'!C$4)*'Articolazione tariffaria'!F$10+'Articolazione tariffaria'!D$9*'RIPARTIZ SOTTO-UTENZA_dettagl'!C$4*'Articolazione tariffaria'!F$9,'UNITA E CONSUMI SOTTOUTENZE'!E32*'Articolazione tariffaria'!F$9))))*'DATI BOLLETTA'!D$57</f>
        <v>0</v>
      </c>
      <c r="J7" s="83">
        <f>+'UNITA E CONSUMI SOTTOUTENZE'!E32*'Articolazione tariffaria'!$F$31*'DATI BOLLETTA'!$D$58</f>
        <v>0</v>
      </c>
      <c r="K7" s="83">
        <f>+'UNITA E CONSUMI SOTTOUTENZE'!E32*'Articolazione tariffaria'!$F$32*'DATI BOLLETTA'!$D$59</f>
        <v>0</v>
      </c>
      <c r="L7" s="84">
        <f t="shared" si="1"/>
        <v>0</v>
      </c>
      <c r="M7" s="50"/>
      <c r="N7" s="83">
        <f>+'UNITA E CONSUMI SOTTOUTENZE'!E32*'Articolazione tariffaria'!$F$59*'DATI BOLLETTA'!$D$57</f>
        <v>0</v>
      </c>
      <c r="O7" s="83">
        <f>+'UNITA E CONSUMI SOTTOUTENZE'!E32*'Articolazione tariffaria'!$F$59*'DATI BOLLETTA'!$D$58</f>
        <v>0</v>
      </c>
      <c r="P7" s="83">
        <f>+'UNITA E CONSUMI SOTTOUTENZE'!E32*'Articolazione tariffaria'!$F$59*'DATI BOLLETTA'!$D$59</f>
        <v>0</v>
      </c>
      <c r="Q7" s="84">
        <f t="shared" ref="Q7:Q18" si="9">+SUM(N7:P7)</f>
        <v>0</v>
      </c>
      <c r="R7" s="50"/>
      <c r="S7" s="83">
        <f>+'UNITA E CONSUMI SOTTOUTENZE'!E32*'Articolazione tariffaria'!$F$49*'DATI BOLLETTA'!$D$57</f>
        <v>0</v>
      </c>
      <c r="T7" s="83">
        <f>+'UNITA E CONSUMI SOTTOUTENZE'!E32*'Articolazione tariffaria'!$F$50*'DATI BOLLETTA'!$D$58</f>
        <v>0</v>
      </c>
      <c r="U7" s="83">
        <f>+'UNITA E CONSUMI SOTTOUTENZE'!E32*'Articolazione tariffaria'!$F$51*'DATI BOLLETTA'!$D$59</f>
        <v>0</v>
      </c>
      <c r="V7" s="84">
        <f t="shared" si="2"/>
        <v>0</v>
      </c>
      <c r="W7" s="52"/>
      <c r="X7" s="83">
        <f t="shared" si="3"/>
        <v>0</v>
      </c>
      <c r="Y7" s="83">
        <f t="shared" si="4"/>
        <v>0</v>
      </c>
      <c r="Z7" s="83">
        <f t="shared" si="5"/>
        <v>0</v>
      </c>
      <c r="AA7" s="373" t="str">
        <f t="shared" si="6"/>
        <v/>
      </c>
      <c r="AB7" s="52"/>
      <c r="AC7" s="83">
        <f t="shared" si="0"/>
        <v>0</v>
      </c>
      <c r="AE7" s="106">
        <f t="shared" si="7"/>
        <v>0</v>
      </c>
    </row>
    <row r="8" spans="1:31" ht="21" x14ac:dyDescent="0.25">
      <c r="B8" s="363" t="str">
        <f>+IF(COUNTA('UNITA E CONSUMI SOTTOUTENZE'!C33)&gt;0,'UNITA E CONSUMI SOTTOUTENZE'!B33,"")</f>
        <v/>
      </c>
      <c r="D8" s="83">
        <f>+IF(B8="",0,1*'DATI BOLLETTA'!$D$57*'DATI BOLLETTA'!$C$34*'Articolazione tariffaria'!$F$35)</f>
        <v>0</v>
      </c>
      <c r="E8" s="83">
        <f>+IF(B8="",0,1*'DATI BOLLETTA'!$D$58*'DATI BOLLETTA'!$C$34*'Articolazione tariffaria'!$F$36)</f>
        <v>0</v>
      </c>
      <c r="F8" s="83">
        <f>+IF(B8="",0,1*'DATI BOLLETTA'!$D$59*'DATI BOLLETTA'!$C$34*'Articolazione tariffaria'!$F$37)</f>
        <v>0</v>
      </c>
      <c r="G8" s="84">
        <f t="shared" si="8"/>
        <v>0</v>
      </c>
      <c r="H8" s="50"/>
      <c r="I8" s="130">
        <f>+IF('UNITA E CONSUMI SOTTOUTENZE'!E33&gt;'Articolazione tariffaria'!C$13*'RIPARTIZ SOTTO-UTENZA_dettagl'!C$4,('UNITA E CONSUMI SOTTOUTENZE'!E33-'Articolazione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tariffaria'!C$12*'RIPARTIZ SOTTO-UTENZA_dettagl'!C$4,('UNITA E CONSUMI SOTTOUTENZE'!E33-'Articolazione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tariffaria'!C$11*'RIPARTIZ SOTTO-UTENZA_dettagl'!C$4,('UNITA E CONSUMI SOTTOUTENZE'!E33-'Articolazione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tariffaria'!C$10*'RIPARTIZ SOTTO-UTENZA_dettagl'!C$4,('UNITA E CONSUMI SOTTOUTENZE'!E33-'Articolazione tariffaria'!C$10*'RIPARTIZ SOTTO-UTENZA_dettagl'!C$4)*'Articolazione tariffaria'!F$10+'Articolazione tariffaria'!D$9*'RIPARTIZ SOTTO-UTENZA_dettagl'!C$4*'Articolazione tariffaria'!F$9,'UNITA E CONSUMI SOTTOUTENZE'!E33*'Articolazione tariffaria'!F$9))))*'DATI BOLLETTA'!D$57</f>
        <v>0</v>
      </c>
      <c r="J8" s="83">
        <f>+'UNITA E CONSUMI SOTTOUTENZE'!E33*'Articolazione tariffaria'!$F$31*'DATI BOLLETTA'!$D$58</f>
        <v>0</v>
      </c>
      <c r="K8" s="83">
        <f>+'UNITA E CONSUMI SOTTOUTENZE'!E33*'Articolazione tariffaria'!$F$32*'DATI BOLLETTA'!$D$59</f>
        <v>0</v>
      </c>
      <c r="L8" s="84">
        <f t="shared" si="1"/>
        <v>0</v>
      </c>
      <c r="M8" s="50"/>
      <c r="N8" s="83">
        <f>+'UNITA E CONSUMI SOTTOUTENZE'!E33*'Articolazione tariffaria'!$F$59*'DATI BOLLETTA'!$D$57</f>
        <v>0</v>
      </c>
      <c r="O8" s="83">
        <f>+'UNITA E CONSUMI SOTTOUTENZE'!E33*'Articolazione tariffaria'!$F$59*'DATI BOLLETTA'!$D$58</f>
        <v>0</v>
      </c>
      <c r="P8" s="83">
        <f>+'UNITA E CONSUMI SOTTOUTENZE'!E33*'Articolazione tariffaria'!$F$59*'DATI BOLLETTA'!$D$59</f>
        <v>0</v>
      </c>
      <c r="Q8" s="84">
        <f t="shared" si="9"/>
        <v>0</v>
      </c>
      <c r="R8" s="50"/>
      <c r="S8" s="83">
        <f>+'UNITA E CONSUMI SOTTOUTENZE'!E33*'Articolazione tariffaria'!$F$49*'DATI BOLLETTA'!$D$57</f>
        <v>0</v>
      </c>
      <c r="T8" s="83">
        <f>+'UNITA E CONSUMI SOTTOUTENZE'!E33*'Articolazione tariffaria'!$F$50*'DATI BOLLETTA'!$D$58</f>
        <v>0</v>
      </c>
      <c r="U8" s="83">
        <f>+'UNITA E CONSUMI SOTTOUTENZE'!E33*'Articolazione tariffaria'!$F$51*'DATI BOLLETTA'!$D$59</f>
        <v>0</v>
      </c>
      <c r="V8" s="84">
        <f t="shared" si="2"/>
        <v>0</v>
      </c>
      <c r="W8" s="52"/>
      <c r="X8" s="83">
        <f t="shared" si="3"/>
        <v>0</v>
      </c>
      <c r="Y8" s="83">
        <f t="shared" si="4"/>
        <v>0</v>
      </c>
      <c r="Z8" s="83">
        <f t="shared" si="5"/>
        <v>0</v>
      </c>
      <c r="AA8" s="373" t="str">
        <f t="shared" si="6"/>
        <v/>
      </c>
      <c r="AB8" s="52"/>
      <c r="AC8" s="83">
        <f t="shared" si="0"/>
        <v>0</v>
      </c>
      <c r="AE8" s="106">
        <f t="shared" si="7"/>
        <v>0</v>
      </c>
    </row>
    <row r="9" spans="1:31" ht="21" x14ac:dyDescent="0.25">
      <c r="B9" s="363" t="str">
        <f>+IF(COUNTA('UNITA E CONSUMI SOTTOUTENZE'!C34)&gt;0,'UNITA E CONSUMI SOTTOUTENZE'!B34,"")</f>
        <v/>
      </c>
      <c r="D9" s="83">
        <f>+IF(B9="",0,1*'DATI BOLLETTA'!$D$57*'DATI BOLLETTA'!$C$34*'Articolazione tariffaria'!$F$35)</f>
        <v>0</v>
      </c>
      <c r="E9" s="83">
        <f>+IF(B9="",0,1*'DATI BOLLETTA'!$D$58*'DATI BOLLETTA'!$C$34*'Articolazione tariffaria'!$F$36)</f>
        <v>0</v>
      </c>
      <c r="F9" s="83">
        <f>+IF(B9="",0,1*'DATI BOLLETTA'!$D$59*'DATI BOLLETTA'!$C$34*'Articolazione tariffaria'!$F$37)</f>
        <v>0</v>
      </c>
      <c r="G9" s="84">
        <f t="shared" si="8"/>
        <v>0</v>
      </c>
      <c r="H9" s="50"/>
      <c r="I9" s="130">
        <f>+IF('UNITA E CONSUMI SOTTOUTENZE'!E34&gt;'Articolazione tariffaria'!C$13*'RIPARTIZ SOTTO-UTENZA_dettagl'!C$4,('UNITA E CONSUMI SOTTOUTENZE'!E34-'Articolazione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tariffaria'!C$12*'RIPARTIZ SOTTO-UTENZA_dettagl'!C$4,('UNITA E CONSUMI SOTTOUTENZE'!E34-'Articolazione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tariffaria'!C$11*'RIPARTIZ SOTTO-UTENZA_dettagl'!C$4,('UNITA E CONSUMI SOTTOUTENZE'!E34-'Articolazione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tariffaria'!C$10*'RIPARTIZ SOTTO-UTENZA_dettagl'!C$4,('UNITA E CONSUMI SOTTOUTENZE'!E34-'Articolazione tariffaria'!C$10*'RIPARTIZ SOTTO-UTENZA_dettagl'!C$4)*'Articolazione tariffaria'!F$10+'Articolazione tariffaria'!D$9*'RIPARTIZ SOTTO-UTENZA_dettagl'!C$4*'Articolazione tariffaria'!F$9,'UNITA E CONSUMI SOTTOUTENZE'!E34*'Articolazione tariffaria'!F$9))))*'DATI BOLLETTA'!D$57</f>
        <v>0</v>
      </c>
      <c r="J9" s="83">
        <f>+'UNITA E CONSUMI SOTTOUTENZE'!E34*'Articolazione tariffaria'!$F$31*'DATI BOLLETTA'!$D$58</f>
        <v>0</v>
      </c>
      <c r="K9" s="83">
        <f>+'UNITA E CONSUMI SOTTOUTENZE'!E34*'Articolazione tariffaria'!$F$32*'DATI BOLLETTA'!$D$59</f>
        <v>0</v>
      </c>
      <c r="L9" s="84">
        <f t="shared" si="1"/>
        <v>0</v>
      </c>
      <c r="M9" s="50"/>
      <c r="N9" s="83">
        <f>+'UNITA E CONSUMI SOTTOUTENZE'!E34*'Articolazione tariffaria'!$F$59*'DATI BOLLETTA'!$D$57</f>
        <v>0</v>
      </c>
      <c r="O9" s="83">
        <f>+'UNITA E CONSUMI SOTTOUTENZE'!E34*'Articolazione tariffaria'!$F$59*'DATI BOLLETTA'!$D$58</f>
        <v>0</v>
      </c>
      <c r="P9" s="83">
        <f>+'UNITA E CONSUMI SOTTOUTENZE'!E34*'Articolazione tariffaria'!$F$59*'DATI BOLLETTA'!$D$59</f>
        <v>0</v>
      </c>
      <c r="Q9" s="84">
        <f t="shared" si="9"/>
        <v>0</v>
      </c>
      <c r="R9" s="50"/>
      <c r="S9" s="83">
        <f>+'UNITA E CONSUMI SOTTOUTENZE'!E34*'Articolazione tariffaria'!$F$49*'DATI BOLLETTA'!$D$57</f>
        <v>0</v>
      </c>
      <c r="T9" s="83">
        <f>+'UNITA E CONSUMI SOTTOUTENZE'!E34*'Articolazione tariffaria'!$F$50*'DATI BOLLETTA'!$D$58</f>
        <v>0</v>
      </c>
      <c r="U9" s="83">
        <f>+'UNITA E CONSUMI SOTTOUTENZE'!E34*'Articolazione tariffaria'!$F$51*'DATI BOLLETTA'!$D$59</f>
        <v>0</v>
      </c>
      <c r="V9" s="84">
        <f t="shared" si="2"/>
        <v>0</v>
      </c>
      <c r="W9" s="52"/>
      <c r="X9" s="83">
        <f t="shared" si="3"/>
        <v>0</v>
      </c>
      <c r="Y9" s="83">
        <f t="shared" si="4"/>
        <v>0</v>
      </c>
      <c r="Z9" s="83">
        <f t="shared" si="5"/>
        <v>0</v>
      </c>
      <c r="AA9" s="373" t="str">
        <f t="shared" si="6"/>
        <v/>
      </c>
      <c r="AB9" s="52"/>
      <c r="AC9" s="83">
        <f t="shared" si="0"/>
        <v>0</v>
      </c>
      <c r="AE9" s="106">
        <f t="shared" si="7"/>
        <v>0</v>
      </c>
    </row>
    <row r="10" spans="1:31" ht="21" x14ac:dyDescent="0.25">
      <c r="B10" s="363" t="str">
        <f>+IF(COUNTA('UNITA E CONSUMI SOTTOUTENZE'!C35)&gt;0,'UNITA E CONSUMI SOTTOUTENZE'!B35,"")</f>
        <v/>
      </c>
      <c r="D10" s="83">
        <f>+IF(B10="",0,1*'DATI BOLLETTA'!$D$57*'DATI BOLLETTA'!$C$34*'Articolazione tariffaria'!$F$35)</f>
        <v>0</v>
      </c>
      <c r="E10" s="83">
        <f>+IF(B10="",0,1*'DATI BOLLETTA'!$D$58*'DATI BOLLETTA'!$C$34*'Articolazione tariffaria'!$F$36)</f>
        <v>0</v>
      </c>
      <c r="F10" s="83">
        <f>+IF(B10="",0,1*'DATI BOLLETTA'!$D$59*'DATI BOLLETTA'!$C$34*'Articolazione tariffaria'!$F$37)</f>
        <v>0</v>
      </c>
      <c r="G10" s="84">
        <f t="shared" si="8"/>
        <v>0</v>
      </c>
      <c r="H10" s="50"/>
      <c r="I10" s="130">
        <f>+IF('UNITA E CONSUMI SOTTOUTENZE'!E35&gt;'Articolazione tariffaria'!C$13*'RIPARTIZ SOTTO-UTENZA_dettagl'!C$4,('UNITA E CONSUMI SOTTOUTENZE'!E35-'Articolazione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tariffaria'!C$12*'RIPARTIZ SOTTO-UTENZA_dettagl'!C$4,('UNITA E CONSUMI SOTTOUTENZE'!E35-'Articolazione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tariffaria'!C$11*'RIPARTIZ SOTTO-UTENZA_dettagl'!C$4,('UNITA E CONSUMI SOTTOUTENZE'!E35-'Articolazione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tariffaria'!C$10*'RIPARTIZ SOTTO-UTENZA_dettagl'!C$4,('UNITA E CONSUMI SOTTOUTENZE'!E35-'Articolazione tariffaria'!C$10*'RIPARTIZ SOTTO-UTENZA_dettagl'!C$4)*'Articolazione tariffaria'!F$10+'Articolazione tariffaria'!D$9*'RIPARTIZ SOTTO-UTENZA_dettagl'!C$4*'Articolazione tariffaria'!F$9,'UNITA E CONSUMI SOTTOUTENZE'!E35*'Articolazione tariffaria'!F$9))))*'DATI BOLLETTA'!D$57</f>
        <v>0</v>
      </c>
      <c r="J10" s="83">
        <f>+'UNITA E CONSUMI SOTTOUTENZE'!E35*'Articolazione tariffaria'!$F$31*'DATI BOLLETTA'!$D$58</f>
        <v>0</v>
      </c>
      <c r="K10" s="83">
        <f>+'UNITA E CONSUMI SOTTOUTENZE'!E35*'Articolazione tariffaria'!$F$32*'DATI BOLLETTA'!$D$59</f>
        <v>0</v>
      </c>
      <c r="L10" s="84">
        <f t="shared" si="1"/>
        <v>0</v>
      </c>
      <c r="M10" s="50"/>
      <c r="N10" s="83">
        <f>+'UNITA E CONSUMI SOTTOUTENZE'!E35*'Articolazione tariffaria'!$F$59*'DATI BOLLETTA'!$D$57</f>
        <v>0</v>
      </c>
      <c r="O10" s="83">
        <f>+'UNITA E CONSUMI SOTTOUTENZE'!E35*'Articolazione tariffaria'!$F$59*'DATI BOLLETTA'!$D$58</f>
        <v>0</v>
      </c>
      <c r="P10" s="83">
        <f>+'UNITA E CONSUMI SOTTOUTENZE'!E35*'Articolazione tariffaria'!$F$59*'DATI BOLLETTA'!$D$59</f>
        <v>0</v>
      </c>
      <c r="Q10" s="84">
        <f t="shared" si="9"/>
        <v>0</v>
      </c>
      <c r="R10" s="50"/>
      <c r="S10" s="83">
        <f>+'UNITA E CONSUMI SOTTOUTENZE'!E35*'Articolazione tariffaria'!$F$49*'DATI BOLLETTA'!$D$57</f>
        <v>0</v>
      </c>
      <c r="T10" s="83">
        <f>+'UNITA E CONSUMI SOTTOUTENZE'!E35*'Articolazione tariffaria'!$F$50*'DATI BOLLETTA'!$D$58</f>
        <v>0</v>
      </c>
      <c r="U10" s="83">
        <f>+'UNITA E CONSUMI SOTTOUTENZE'!E35*'Articolazione tariffaria'!$F$51*'DATI BOLLETTA'!$D$59</f>
        <v>0</v>
      </c>
      <c r="V10" s="84">
        <f t="shared" si="2"/>
        <v>0</v>
      </c>
      <c r="W10" s="52"/>
      <c r="X10" s="83">
        <f t="shared" si="3"/>
        <v>0</v>
      </c>
      <c r="Y10" s="83">
        <f t="shared" si="4"/>
        <v>0</v>
      </c>
      <c r="Z10" s="83">
        <f t="shared" si="5"/>
        <v>0</v>
      </c>
      <c r="AA10" s="373" t="str">
        <f t="shared" si="6"/>
        <v/>
      </c>
      <c r="AB10" s="52"/>
      <c r="AC10" s="83">
        <f t="shared" si="0"/>
        <v>0</v>
      </c>
      <c r="AE10" s="106">
        <f t="shared" si="7"/>
        <v>0</v>
      </c>
    </row>
    <row r="11" spans="1:31" ht="21" x14ac:dyDescent="0.25">
      <c r="B11" s="363" t="str">
        <f>+IF(COUNTA('UNITA E CONSUMI SOTTOUTENZE'!C36)&gt;0,'UNITA E CONSUMI SOTTOUTENZE'!B36,"")</f>
        <v/>
      </c>
      <c r="D11" s="83">
        <f>+IF(B11="",0,1*'DATI BOLLETTA'!$D$57*'DATI BOLLETTA'!$C$34*'Articolazione tariffaria'!$F$35)</f>
        <v>0</v>
      </c>
      <c r="E11" s="83">
        <f>+IF(B11="",0,1*'DATI BOLLETTA'!$D$58*'DATI BOLLETTA'!$C$34*'Articolazione tariffaria'!$F$36)</f>
        <v>0</v>
      </c>
      <c r="F11" s="83">
        <f>+IF(B11="",0,1*'DATI BOLLETTA'!$D$59*'DATI BOLLETTA'!$C$34*'Articolazione tariffaria'!$F$37)</f>
        <v>0</v>
      </c>
      <c r="G11" s="84">
        <f t="shared" si="8"/>
        <v>0</v>
      </c>
      <c r="H11" s="50"/>
      <c r="I11" s="130">
        <f>+IF('UNITA E CONSUMI SOTTOUTENZE'!E36&gt;'Articolazione tariffaria'!C$13*'RIPARTIZ SOTTO-UTENZA_dettagl'!C$4,('UNITA E CONSUMI SOTTOUTENZE'!E36-'Articolazione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tariffaria'!C$12*'RIPARTIZ SOTTO-UTENZA_dettagl'!C$4,('UNITA E CONSUMI SOTTOUTENZE'!E36-'Articolazione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tariffaria'!C$11*'RIPARTIZ SOTTO-UTENZA_dettagl'!C$4,('UNITA E CONSUMI SOTTOUTENZE'!E36-'Articolazione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tariffaria'!C$10*'RIPARTIZ SOTTO-UTENZA_dettagl'!C$4,('UNITA E CONSUMI SOTTOUTENZE'!E36-'Articolazione tariffaria'!C$10*'RIPARTIZ SOTTO-UTENZA_dettagl'!C$4)*'Articolazione tariffaria'!F$10+'Articolazione tariffaria'!D$9*'RIPARTIZ SOTTO-UTENZA_dettagl'!C$4*'Articolazione tariffaria'!F$9,'UNITA E CONSUMI SOTTOUTENZE'!E36*'Articolazione tariffaria'!F$9))))*'DATI BOLLETTA'!D$57</f>
        <v>0</v>
      </c>
      <c r="J11" s="83">
        <f>+'UNITA E CONSUMI SOTTOUTENZE'!E36*'Articolazione tariffaria'!$F$31*'DATI BOLLETTA'!$D$58</f>
        <v>0</v>
      </c>
      <c r="K11" s="83">
        <f>+'UNITA E CONSUMI SOTTOUTENZE'!E36*'Articolazione tariffaria'!$F$32*'DATI BOLLETTA'!$D$59</f>
        <v>0</v>
      </c>
      <c r="L11" s="84">
        <f t="shared" si="1"/>
        <v>0</v>
      </c>
      <c r="M11" s="50"/>
      <c r="N11" s="83">
        <f>+'UNITA E CONSUMI SOTTOUTENZE'!E36*'Articolazione tariffaria'!$F$59*'DATI BOLLETTA'!$D$57</f>
        <v>0</v>
      </c>
      <c r="O11" s="83">
        <f>+'UNITA E CONSUMI SOTTOUTENZE'!E36*'Articolazione tariffaria'!$F$59*'DATI BOLLETTA'!$D$58</f>
        <v>0</v>
      </c>
      <c r="P11" s="83">
        <f>+'UNITA E CONSUMI SOTTOUTENZE'!E36*'Articolazione tariffaria'!$F$59*'DATI BOLLETTA'!$D$59</f>
        <v>0</v>
      </c>
      <c r="Q11" s="84">
        <f t="shared" si="9"/>
        <v>0</v>
      </c>
      <c r="R11" s="50"/>
      <c r="S11" s="83">
        <f>+'UNITA E CONSUMI SOTTOUTENZE'!E36*'Articolazione tariffaria'!$F$49*'DATI BOLLETTA'!$D$57</f>
        <v>0</v>
      </c>
      <c r="T11" s="83">
        <f>+'UNITA E CONSUMI SOTTOUTENZE'!E36*'Articolazione tariffaria'!$F$50*'DATI BOLLETTA'!$D$58</f>
        <v>0</v>
      </c>
      <c r="U11" s="83">
        <f>+'UNITA E CONSUMI SOTTOUTENZE'!E36*'Articolazione tariffaria'!$F$51*'DATI BOLLETTA'!$D$59</f>
        <v>0</v>
      </c>
      <c r="V11" s="84">
        <f t="shared" si="2"/>
        <v>0</v>
      </c>
      <c r="W11" s="52"/>
      <c r="X11" s="83">
        <f t="shared" si="3"/>
        <v>0</v>
      </c>
      <c r="Y11" s="83">
        <f t="shared" si="4"/>
        <v>0</v>
      </c>
      <c r="Z11" s="83">
        <f t="shared" si="5"/>
        <v>0</v>
      </c>
      <c r="AA11" s="373" t="str">
        <f t="shared" si="6"/>
        <v/>
      </c>
      <c r="AB11" s="52"/>
      <c r="AC11" s="83">
        <f t="shared" si="0"/>
        <v>0</v>
      </c>
      <c r="AE11" s="106">
        <f t="shared" si="7"/>
        <v>0</v>
      </c>
    </row>
    <row r="12" spans="1:31" ht="21" x14ac:dyDescent="0.25">
      <c r="B12" s="363" t="str">
        <f>+IF(COUNTA('UNITA E CONSUMI SOTTOUTENZE'!C37)&gt;0,'UNITA E CONSUMI SOTTOUTENZE'!B37,"")</f>
        <v/>
      </c>
      <c r="D12" s="83">
        <f>+IF(B12="",0,1*'DATI BOLLETTA'!$D$57*'DATI BOLLETTA'!$C$34*'Articolazione tariffaria'!$F$35)</f>
        <v>0</v>
      </c>
      <c r="E12" s="83">
        <f>+IF(B12="",0,1*'DATI BOLLETTA'!$D$58*'DATI BOLLETTA'!$C$34*'Articolazione tariffaria'!$F$36)</f>
        <v>0</v>
      </c>
      <c r="F12" s="83">
        <f>+IF(B12="",0,1*'DATI BOLLETTA'!$D$59*'DATI BOLLETTA'!$C$34*'Articolazione tariffaria'!$F$37)</f>
        <v>0</v>
      </c>
      <c r="G12" s="84">
        <f t="shared" si="8"/>
        <v>0</v>
      </c>
      <c r="H12" s="50"/>
      <c r="I12" s="130">
        <f>+IF('UNITA E CONSUMI SOTTOUTENZE'!E37&gt;'Articolazione tariffaria'!C$13*'RIPARTIZ SOTTO-UTENZA_dettagl'!C$4,('UNITA E CONSUMI SOTTOUTENZE'!E37-'Articolazione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tariffaria'!C$12*'RIPARTIZ SOTTO-UTENZA_dettagl'!C$4,('UNITA E CONSUMI SOTTOUTENZE'!E37-'Articolazione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tariffaria'!C$11*'RIPARTIZ SOTTO-UTENZA_dettagl'!C$4,('UNITA E CONSUMI SOTTOUTENZE'!E37-'Articolazione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tariffaria'!C$10*'RIPARTIZ SOTTO-UTENZA_dettagl'!C$4,('UNITA E CONSUMI SOTTOUTENZE'!E37-'Articolazione tariffaria'!C$10*'RIPARTIZ SOTTO-UTENZA_dettagl'!C$4)*'Articolazione tariffaria'!F$10+'Articolazione tariffaria'!D$9*'RIPARTIZ SOTTO-UTENZA_dettagl'!C$4*'Articolazione tariffaria'!F$9,'UNITA E CONSUMI SOTTOUTENZE'!E37*'Articolazione tariffaria'!F$9))))*'DATI BOLLETTA'!D$57</f>
        <v>0</v>
      </c>
      <c r="J12" s="83">
        <f>+'UNITA E CONSUMI SOTTOUTENZE'!E37*'Articolazione tariffaria'!$F$31*'DATI BOLLETTA'!$D$58</f>
        <v>0</v>
      </c>
      <c r="K12" s="83">
        <f>+'UNITA E CONSUMI SOTTOUTENZE'!E37*'Articolazione tariffaria'!$F$32*'DATI BOLLETTA'!$D$59</f>
        <v>0</v>
      </c>
      <c r="L12" s="84">
        <f t="shared" si="1"/>
        <v>0</v>
      </c>
      <c r="M12" s="50"/>
      <c r="N12" s="83">
        <f>+'UNITA E CONSUMI SOTTOUTENZE'!E37*'Articolazione tariffaria'!$F$59*'DATI BOLLETTA'!$D$57</f>
        <v>0</v>
      </c>
      <c r="O12" s="83">
        <f>+'UNITA E CONSUMI SOTTOUTENZE'!E37*'Articolazione tariffaria'!$F$59*'DATI BOLLETTA'!$D$58</f>
        <v>0</v>
      </c>
      <c r="P12" s="83">
        <f>+'UNITA E CONSUMI SOTTOUTENZE'!E37*'Articolazione tariffaria'!$F$59*'DATI BOLLETTA'!$D$59</f>
        <v>0</v>
      </c>
      <c r="Q12" s="84">
        <f t="shared" si="9"/>
        <v>0</v>
      </c>
      <c r="R12" s="50"/>
      <c r="S12" s="83">
        <f>+'UNITA E CONSUMI SOTTOUTENZE'!E37*'Articolazione tariffaria'!$F$49*'DATI BOLLETTA'!$D$57</f>
        <v>0</v>
      </c>
      <c r="T12" s="83">
        <f>+'UNITA E CONSUMI SOTTOUTENZE'!E37*'Articolazione tariffaria'!$F$50*'DATI BOLLETTA'!$D$58</f>
        <v>0</v>
      </c>
      <c r="U12" s="83">
        <f>+'UNITA E CONSUMI SOTTOUTENZE'!E37*'Articolazione tariffaria'!$F$51*'DATI BOLLETTA'!$D$59</f>
        <v>0</v>
      </c>
      <c r="V12" s="84">
        <f t="shared" si="2"/>
        <v>0</v>
      </c>
      <c r="W12" s="52"/>
      <c r="X12" s="83">
        <f t="shared" si="3"/>
        <v>0</v>
      </c>
      <c r="Y12" s="83">
        <f t="shared" si="4"/>
        <v>0</v>
      </c>
      <c r="Z12" s="83">
        <f t="shared" si="5"/>
        <v>0</v>
      </c>
      <c r="AA12" s="373" t="str">
        <f t="shared" si="6"/>
        <v/>
      </c>
      <c r="AB12" s="52"/>
      <c r="AC12" s="83">
        <f t="shared" si="0"/>
        <v>0</v>
      </c>
      <c r="AE12" s="106">
        <f t="shared" si="7"/>
        <v>0</v>
      </c>
    </row>
    <row r="13" spans="1:31" ht="21" x14ac:dyDescent="0.25">
      <c r="B13" s="363" t="str">
        <f>+IF(COUNTA('UNITA E CONSUMI SOTTOUTENZE'!C38)&gt;0,'UNITA E CONSUMI SOTTOUTENZE'!B38,"")</f>
        <v/>
      </c>
      <c r="D13" s="83">
        <f>+IF(B13="",0,1*'DATI BOLLETTA'!$D$57*'DATI BOLLETTA'!$C$34*'Articolazione tariffaria'!$F$35)</f>
        <v>0</v>
      </c>
      <c r="E13" s="83">
        <f>+IF(B13="",0,1*'DATI BOLLETTA'!$D$58*'DATI BOLLETTA'!$C$34*'Articolazione tariffaria'!$F$36)</f>
        <v>0</v>
      </c>
      <c r="F13" s="83">
        <f>+IF(B13="",0,1*'DATI BOLLETTA'!$D$59*'DATI BOLLETTA'!$C$34*'Articolazione tariffaria'!$F$37)</f>
        <v>0</v>
      </c>
      <c r="G13" s="84">
        <f t="shared" si="8"/>
        <v>0</v>
      </c>
      <c r="H13" s="50"/>
      <c r="I13" s="130">
        <f>+IF('UNITA E CONSUMI SOTTOUTENZE'!E38&gt;'Articolazione tariffaria'!C$13*'RIPARTIZ SOTTO-UTENZA_dettagl'!C$4,('UNITA E CONSUMI SOTTOUTENZE'!E38-'Articolazione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tariffaria'!C$12*'RIPARTIZ SOTTO-UTENZA_dettagl'!C$4,('UNITA E CONSUMI SOTTOUTENZE'!E38-'Articolazione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tariffaria'!C$11*'RIPARTIZ SOTTO-UTENZA_dettagl'!C$4,('UNITA E CONSUMI SOTTOUTENZE'!E38-'Articolazione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tariffaria'!C$10*'RIPARTIZ SOTTO-UTENZA_dettagl'!C$4,('UNITA E CONSUMI SOTTOUTENZE'!E38-'Articolazione tariffaria'!C$10*'RIPARTIZ SOTTO-UTENZA_dettagl'!C$4)*'Articolazione tariffaria'!F$10+'Articolazione tariffaria'!D$9*'RIPARTIZ SOTTO-UTENZA_dettagl'!C$4*'Articolazione tariffaria'!F$9,'UNITA E CONSUMI SOTTOUTENZE'!E38*'Articolazione tariffaria'!F$9))))*'DATI BOLLETTA'!D$57</f>
        <v>0</v>
      </c>
      <c r="J13" s="83">
        <f>+'UNITA E CONSUMI SOTTOUTENZE'!E38*'Articolazione tariffaria'!$F$31*'DATI BOLLETTA'!$D$58</f>
        <v>0</v>
      </c>
      <c r="K13" s="83">
        <f>+'UNITA E CONSUMI SOTTOUTENZE'!E38*'Articolazione tariffaria'!$F$32*'DATI BOLLETTA'!$D$59</f>
        <v>0</v>
      </c>
      <c r="L13" s="84">
        <f t="shared" si="1"/>
        <v>0</v>
      </c>
      <c r="M13" s="50"/>
      <c r="N13" s="83">
        <f>+'UNITA E CONSUMI SOTTOUTENZE'!E38*'Articolazione tariffaria'!$F$59*'DATI BOLLETTA'!$D$57</f>
        <v>0</v>
      </c>
      <c r="O13" s="83">
        <f>+'UNITA E CONSUMI SOTTOUTENZE'!E38*'Articolazione tariffaria'!$F$59*'DATI BOLLETTA'!$D$58</f>
        <v>0</v>
      </c>
      <c r="P13" s="83">
        <f>+'UNITA E CONSUMI SOTTOUTENZE'!E38*'Articolazione tariffaria'!$F$59*'DATI BOLLETTA'!$D$59</f>
        <v>0</v>
      </c>
      <c r="Q13" s="84">
        <f t="shared" si="9"/>
        <v>0</v>
      </c>
      <c r="R13" s="50"/>
      <c r="S13" s="83">
        <f>+'UNITA E CONSUMI SOTTOUTENZE'!E38*'Articolazione tariffaria'!$F$49*'DATI BOLLETTA'!$D$57</f>
        <v>0</v>
      </c>
      <c r="T13" s="83">
        <f>+'UNITA E CONSUMI SOTTOUTENZE'!E38*'Articolazione tariffaria'!$F$50*'DATI BOLLETTA'!$D$58</f>
        <v>0</v>
      </c>
      <c r="U13" s="83">
        <f>+'UNITA E CONSUMI SOTTOUTENZE'!E38*'Articolazione tariffaria'!$F$51*'DATI BOLLETTA'!$D$59</f>
        <v>0</v>
      </c>
      <c r="V13" s="84">
        <f t="shared" si="2"/>
        <v>0</v>
      </c>
      <c r="W13" s="52"/>
      <c r="X13" s="83">
        <f t="shared" si="3"/>
        <v>0</v>
      </c>
      <c r="Y13" s="83">
        <f t="shared" si="4"/>
        <v>0</v>
      </c>
      <c r="Z13" s="83">
        <f t="shared" si="5"/>
        <v>0</v>
      </c>
      <c r="AA13" s="373" t="str">
        <f t="shared" si="6"/>
        <v/>
      </c>
      <c r="AB13" s="52"/>
      <c r="AC13" s="83">
        <f t="shared" si="0"/>
        <v>0</v>
      </c>
      <c r="AE13" s="106">
        <f t="shared" si="7"/>
        <v>0</v>
      </c>
    </row>
    <row r="14" spans="1:31" ht="21" x14ac:dyDescent="0.25">
      <c r="B14" s="363" t="str">
        <f>+IF(COUNTA('UNITA E CONSUMI SOTTOUTENZE'!C39)&gt;0,'UNITA E CONSUMI SOTTOUTENZE'!B39,"")</f>
        <v/>
      </c>
      <c r="D14" s="83">
        <f>+IF(B14="",0,1*'DATI BOLLETTA'!$D$57*'DATI BOLLETTA'!$C$34*'Articolazione tariffaria'!$F$35)</f>
        <v>0</v>
      </c>
      <c r="E14" s="83">
        <f>+IF(B14="",0,1*'DATI BOLLETTA'!$D$58*'DATI BOLLETTA'!$C$34*'Articolazione tariffaria'!$F$36)</f>
        <v>0</v>
      </c>
      <c r="F14" s="83">
        <f>+IF(B14="",0,1*'DATI BOLLETTA'!$D$59*'DATI BOLLETTA'!$C$34*'Articolazione tariffaria'!$F$37)</f>
        <v>0</v>
      </c>
      <c r="G14" s="84">
        <f t="shared" si="8"/>
        <v>0</v>
      </c>
      <c r="H14" s="50"/>
      <c r="I14" s="130">
        <f>+IF('UNITA E CONSUMI SOTTOUTENZE'!E39&gt;'Articolazione tariffaria'!C$13*'RIPARTIZ SOTTO-UTENZA_dettagl'!C$4,('UNITA E CONSUMI SOTTOUTENZE'!E39-'Articolazione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tariffaria'!C$12*'RIPARTIZ SOTTO-UTENZA_dettagl'!C$4,('UNITA E CONSUMI SOTTOUTENZE'!E39-'Articolazione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tariffaria'!C$11*'RIPARTIZ SOTTO-UTENZA_dettagl'!C$4,('UNITA E CONSUMI SOTTOUTENZE'!E39-'Articolazione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tariffaria'!C$10*'RIPARTIZ SOTTO-UTENZA_dettagl'!C$4,('UNITA E CONSUMI SOTTOUTENZE'!E39-'Articolazione tariffaria'!C$10*'RIPARTIZ SOTTO-UTENZA_dettagl'!C$4)*'Articolazione tariffaria'!F$10+'Articolazione tariffaria'!D$9*'RIPARTIZ SOTTO-UTENZA_dettagl'!C$4*'Articolazione tariffaria'!F$9,'UNITA E CONSUMI SOTTOUTENZE'!E39*'Articolazione tariffaria'!F$9))))*'DATI BOLLETTA'!D$57</f>
        <v>0</v>
      </c>
      <c r="J14" s="83">
        <f>+'UNITA E CONSUMI SOTTOUTENZE'!E39*'Articolazione tariffaria'!$F$31*'DATI BOLLETTA'!$D$58</f>
        <v>0</v>
      </c>
      <c r="K14" s="83">
        <f>+'UNITA E CONSUMI SOTTOUTENZE'!E39*'Articolazione tariffaria'!$F$32*'DATI BOLLETTA'!$D$59</f>
        <v>0</v>
      </c>
      <c r="L14" s="84">
        <f t="shared" si="1"/>
        <v>0</v>
      </c>
      <c r="M14" s="50"/>
      <c r="N14" s="83">
        <f>+'UNITA E CONSUMI SOTTOUTENZE'!E39*'Articolazione tariffaria'!$F$59*'DATI BOLLETTA'!$D$57</f>
        <v>0</v>
      </c>
      <c r="O14" s="83">
        <f>+'UNITA E CONSUMI SOTTOUTENZE'!E39*'Articolazione tariffaria'!$F$59*'DATI BOLLETTA'!$D$58</f>
        <v>0</v>
      </c>
      <c r="P14" s="83">
        <f>+'UNITA E CONSUMI SOTTOUTENZE'!E39*'Articolazione tariffaria'!$F$59*'DATI BOLLETTA'!$D$59</f>
        <v>0</v>
      </c>
      <c r="Q14" s="84">
        <f t="shared" si="9"/>
        <v>0</v>
      </c>
      <c r="R14" s="50"/>
      <c r="S14" s="83">
        <f>+'UNITA E CONSUMI SOTTOUTENZE'!E39*'Articolazione tariffaria'!$F$49*'DATI BOLLETTA'!$D$57</f>
        <v>0</v>
      </c>
      <c r="T14" s="83">
        <f>+'UNITA E CONSUMI SOTTOUTENZE'!E39*'Articolazione tariffaria'!$F$50*'DATI BOLLETTA'!$D$58</f>
        <v>0</v>
      </c>
      <c r="U14" s="83">
        <f>+'UNITA E CONSUMI SOTTOUTENZE'!E39*'Articolazione tariffaria'!$F$51*'DATI BOLLETTA'!$D$59</f>
        <v>0</v>
      </c>
      <c r="V14" s="84">
        <f t="shared" si="2"/>
        <v>0</v>
      </c>
      <c r="W14" s="52"/>
      <c r="X14" s="83">
        <f t="shared" si="3"/>
        <v>0</v>
      </c>
      <c r="Y14" s="83">
        <f t="shared" si="4"/>
        <v>0</v>
      </c>
      <c r="Z14" s="83">
        <f t="shared" si="5"/>
        <v>0</v>
      </c>
      <c r="AA14" s="373" t="str">
        <f t="shared" si="6"/>
        <v/>
      </c>
      <c r="AB14" s="52"/>
      <c r="AC14" s="83">
        <f t="shared" si="0"/>
        <v>0</v>
      </c>
      <c r="AE14" s="106">
        <f t="shared" si="7"/>
        <v>0</v>
      </c>
    </row>
    <row r="15" spans="1:31" ht="21" x14ac:dyDescent="0.25">
      <c r="B15" s="363" t="str">
        <f>+IF(COUNTA('UNITA E CONSUMI SOTTOUTENZE'!C40)&gt;0,'UNITA E CONSUMI SOTTOUTENZE'!B40,"")</f>
        <v/>
      </c>
      <c r="D15" s="83">
        <f>+IF(B15="",0,1*'DATI BOLLETTA'!$D$57*'DATI BOLLETTA'!$C$34*'Articolazione tariffaria'!$F$35)</f>
        <v>0</v>
      </c>
      <c r="E15" s="83">
        <f>+IF(B15="",0,1*'DATI BOLLETTA'!$D$58*'DATI BOLLETTA'!$C$34*'Articolazione tariffaria'!$F$36)</f>
        <v>0</v>
      </c>
      <c r="F15" s="83">
        <f>+IF(B15="",0,1*'DATI BOLLETTA'!$D$59*'DATI BOLLETTA'!$C$34*'Articolazione tariffaria'!$F$37)</f>
        <v>0</v>
      </c>
      <c r="G15" s="84">
        <f t="shared" si="8"/>
        <v>0</v>
      </c>
      <c r="H15" s="50"/>
      <c r="I15" s="130">
        <f>+IF('UNITA E CONSUMI SOTTOUTENZE'!E40&gt;'Articolazione tariffaria'!C$13*'RIPARTIZ SOTTO-UTENZA_dettagl'!C$4,('UNITA E CONSUMI SOTTOUTENZE'!E40-'Articolazione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tariffaria'!C$12*'RIPARTIZ SOTTO-UTENZA_dettagl'!C$4,('UNITA E CONSUMI SOTTOUTENZE'!E40-'Articolazione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tariffaria'!C$11*'RIPARTIZ SOTTO-UTENZA_dettagl'!C$4,('UNITA E CONSUMI SOTTOUTENZE'!E40-'Articolazione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tariffaria'!C$10*'RIPARTIZ SOTTO-UTENZA_dettagl'!C$4,('UNITA E CONSUMI SOTTOUTENZE'!E40-'Articolazione tariffaria'!C$10*'RIPARTIZ SOTTO-UTENZA_dettagl'!C$4)*'Articolazione tariffaria'!F$10+'Articolazione tariffaria'!D$9*'RIPARTIZ SOTTO-UTENZA_dettagl'!C$4*'Articolazione tariffaria'!F$9,'UNITA E CONSUMI SOTTOUTENZE'!E40*'Articolazione tariffaria'!F$9))))*'DATI BOLLETTA'!D$57</f>
        <v>0</v>
      </c>
      <c r="J15" s="83">
        <f>+'UNITA E CONSUMI SOTTOUTENZE'!E40*'Articolazione tariffaria'!$F$31*'DATI BOLLETTA'!$D$58</f>
        <v>0</v>
      </c>
      <c r="K15" s="83">
        <f>+'UNITA E CONSUMI SOTTOUTENZE'!E40*'Articolazione tariffaria'!$F$32*'DATI BOLLETTA'!$D$59</f>
        <v>0</v>
      </c>
      <c r="L15" s="84">
        <f t="shared" si="1"/>
        <v>0</v>
      </c>
      <c r="M15" s="50"/>
      <c r="N15" s="83">
        <f>+'UNITA E CONSUMI SOTTOUTENZE'!E40*'Articolazione tariffaria'!$F$59*'DATI BOLLETTA'!$D$57</f>
        <v>0</v>
      </c>
      <c r="O15" s="83">
        <f>+'UNITA E CONSUMI SOTTOUTENZE'!E40*'Articolazione tariffaria'!$F$59*'DATI BOLLETTA'!$D$58</f>
        <v>0</v>
      </c>
      <c r="P15" s="83">
        <f>+'UNITA E CONSUMI SOTTOUTENZE'!E40*'Articolazione tariffaria'!$F$59*'DATI BOLLETTA'!$D$59</f>
        <v>0</v>
      </c>
      <c r="Q15" s="84">
        <f t="shared" si="9"/>
        <v>0</v>
      </c>
      <c r="R15" s="50"/>
      <c r="S15" s="83">
        <f>+'UNITA E CONSUMI SOTTOUTENZE'!E40*'Articolazione tariffaria'!$F$49*'DATI BOLLETTA'!$D$57</f>
        <v>0</v>
      </c>
      <c r="T15" s="83">
        <f>+'UNITA E CONSUMI SOTTOUTENZE'!E40*'Articolazione tariffaria'!$F$50*'DATI BOLLETTA'!$D$58</f>
        <v>0</v>
      </c>
      <c r="U15" s="83">
        <f>+'UNITA E CONSUMI SOTTOUTENZE'!E40*'Articolazione tariffaria'!$F$51*'DATI BOLLETTA'!$D$59</f>
        <v>0</v>
      </c>
      <c r="V15" s="84">
        <f t="shared" si="2"/>
        <v>0</v>
      </c>
      <c r="W15" s="52"/>
      <c r="X15" s="83">
        <f t="shared" si="3"/>
        <v>0</v>
      </c>
      <c r="Y15" s="83">
        <f t="shared" si="4"/>
        <v>0</v>
      </c>
      <c r="Z15" s="83">
        <f t="shared" si="5"/>
        <v>0</v>
      </c>
      <c r="AA15" s="373" t="str">
        <f t="shared" si="6"/>
        <v/>
      </c>
      <c r="AB15" s="52"/>
      <c r="AC15" s="83">
        <f t="shared" si="0"/>
        <v>0</v>
      </c>
      <c r="AE15" s="106">
        <f t="shared" si="7"/>
        <v>0</v>
      </c>
    </row>
    <row r="16" spans="1:31" ht="21" x14ac:dyDescent="0.25">
      <c r="B16" s="363" t="str">
        <f>+IF(COUNTA('UNITA E CONSUMI SOTTOUTENZE'!C41)&gt;0,'UNITA E CONSUMI SOTTOUTENZE'!B41,"")</f>
        <v/>
      </c>
      <c r="D16" s="83">
        <f>+IF(B16="",0,1*'DATI BOLLETTA'!$D$57*'DATI BOLLETTA'!$C$34*'Articolazione tariffaria'!$F$35)</f>
        <v>0</v>
      </c>
      <c r="E16" s="83">
        <f>+IF(B16="",0,1*'DATI BOLLETTA'!$D$58*'DATI BOLLETTA'!$C$34*'Articolazione tariffaria'!$F$36)</f>
        <v>0</v>
      </c>
      <c r="F16" s="83">
        <f>+IF(B16="",0,1*'DATI BOLLETTA'!$D$59*'DATI BOLLETTA'!$C$34*'Articolazione tariffaria'!$F$37)</f>
        <v>0</v>
      </c>
      <c r="G16" s="84">
        <f t="shared" si="8"/>
        <v>0</v>
      </c>
      <c r="H16" s="50"/>
      <c r="I16" s="130">
        <f>+IF('UNITA E CONSUMI SOTTOUTENZE'!E41&gt;'Articolazione tariffaria'!C$13*'RIPARTIZ SOTTO-UTENZA_dettagl'!C$4,('UNITA E CONSUMI SOTTOUTENZE'!E41-'Articolazione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tariffaria'!C$12*'RIPARTIZ SOTTO-UTENZA_dettagl'!C$4,('UNITA E CONSUMI SOTTOUTENZE'!E41-'Articolazione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tariffaria'!C$11*'RIPARTIZ SOTTO-UTENZA_dettagl'!C$4,('UNITA E CONSUMI SOTTOUTENZE'!E41-'Articolazione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tariffaria'!C$10*'RIPARTIZ SOTTO-UTENZA_dettagl'!C$4,('UNITA E CONSUMI SOTTOUTENZE'!E41-'Articolazione tariffaria'!C$10*'RIPARTIZ SOTTO-UTENZA_dettagl'!C$4)*'Articolazione tariffaria'!F$10+'Articolazione tariffaria'!D$9*'RIPARTIZ SOTTO-UTENZA_dettagl'!C$4*'Articolazione tariffaria'!F$9,'UNITA E CONSUMI SOTTOUTENZE'!E41*'Articolazione tariffaria'!F$9))))*'DATI BOLLETTA'!D$57</f>
        <v>0</v>
      </c>
      <c r="J16" s="83">
        <f>+'UNITA E CONSUMI SOTTOUTENZE'!E41*'Articolazione tariffaria'!$F$31*'DATI BOLLETTA'!$D$58</f>
        <v>0</v>
      </c>
      <c r="K16" s="83">
        <f>+'UNITA E CONSUMI SOTTOUTENZE'!E41*'Articolazione tariffaria'!$F$32*'DATI BOLLETTA'!$D$59</f>
        <v>0</v>
      </c>
      <c r="L16" s="84">
        <f t="shared" si="1"/>
        <v>0</v>
      </c>
      <c r="M16" s="50"/>
      <c r="N16" s="83">
        <f>+'UNITA E CONSUMI SOTTOUTENZE'!E41*'Articolazione tariffaria'!$F$59*'DATI BOLLETTA'!$D$57</f>
        <v>0</v>
      </c>
      <c r="O16" s="83">
        <f>+'UNITA E CONSUMI SOTTOUTENZE'!E41*'Articolazione tariffaria'!$F$59*'DATI BOLLETTA'!$D$58</f>
        <v>0</v>
      </c>
      <c r="P16" s="83">
        <f>+'UNITA E CONSUMI SOTTOUTENZE'!E41*'Articolazione tariffaria'!$F$59*'DATI BOLLETTA'!$D$59</f>
        <v>0</v>
      </c>
      <c r="Q16" s="84">
        <f t="shared" si="9"/>
        <v>0</v>
      </c>
      <c r="R16" s="50"/>
      <c r="S16" s="83">
        <f>+'UNITA E CONSUMI SOTTOUTENZE'!E41*'Articolazione tariffaria'!$F$49*'DATI BOLLETTA'!$D$57</f>
        <v>0</v>
      </c>
      <c r="T16" s="83">
        <f>+'UNITA E CONSUMI SOTTOUTENZE'!E41*'Articolazione tariffaria'!$F$50*'DATI BOLLETTA'!$D$58</f>
        <v>0</v>
      </c>
      <c r="U16" s="83">
        <f>+'UNITA E CONSUMI SOTTOUTENZE'!E41*'Articolazione tariffaria'!$F$51*'DATI BOLLETTA'!$D$59</f>
        <v>0</v>
      </c>
      <c r="V16" s="84">
        <f t="shared" si="2"/>
        <v>0</v>
      </c>
      <c r="W16" s="52"/>
      <c r="X16" s="83">
        <f t="shared" si="3"/>
        <v>0</v>
      </c>
      <c r="Y16" s="83">
        <f t="shared" si="4"/>
        <v>0</v>
      </c>
      <c r="Z16" s="83">
        <f t="shared" si="5"/>
        <v>0</v>
      </c>
      <c r="AA16" s="373" t="str">
        <f t="shared" si="6"/>
        <v/>
      </c>
      <c r="AB16" s="52"/>
      <c r="AC16" s="83">
        <f t="shared" si="0"/>
        <v>0</v>
      </c>
      <c r="AE16" s="106">
        <f t="shared" si="7"/>
        <v>0</v>
      </c>
    </row>
    <row r="17" spans="2:31" ht="21" x14ac:dyDescent="0.25">
      <c r="B17" s="363" t="str">
        <f>+IF(COUNTA('UNITA E CONSUMI SOTTOUTENZE'!C42)&gt;0,'UNITA E CONSUMI SOTTOUTENZE'!B42,"")</f>
        <v/>
      </c>
      <c r="D17" s="83">
        <f>+IF(B17="",0,1*'DATI BOLLETTA'!$D$57*'DATI BOLLETTA'!$C$34*'Articolazione tariffaria'!$F$35)</f>
        <v>0</v>
      </c>
      <c r="E17" s="83">
        <f>+IF(B17="",0,1*'DATI BOLLETTA'!$D$58*'DATI BOLLETTA'!$C$34*'Articolazione tariffaria'!$F$36)</f>
        <v>0</v>
      </c>
      <c r="F17" s="83">
        <f>+IF(B17="",0,1*'DATI BOLLETTA'!$D$59*'DATI BOLLETTA'!$C$34*'Articolazione tariffaria'!$F$37)</f>
        <v>0</v>
      </c>
      <c r="G17" s="84">
        <f t="shared" si="8"/>
        <v>0</v>
      </c>
      <c r="H17" s="50"/>
      <c r="I17" s="130">
        <f>+IF('UNITA E CONSUMI SOTTOUTENZE'!E42&gt;'Articolazione tariffaria'!C$13*'RIPARTIZ SOTTO-UTENZA_dettagl'!C$4,('UNITA E CONSUMI SOTTOUTENZE'!E42-'Articolazione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tariffaria'!C$12*'RIPARTIZ SOTTO-UTENZA_dettagl'!C$4,('UNITA E CONSUMI SOTTOUTENZE'!E42-'Articolazione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tariffaria'!C$11*'RIPARTIZ SOTTO-UTENZA_dettagl'!C$4,('UNITA E CONSUMI SOTTOUTENZE'!E42-'Articolazione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tariffaria'!C$10*'RIPARTIZ SOTTO-UTENZA_dettagl'!C$4,('UNITA E CONSUMI SOTTOUTENZE'!E42-'Articolazione tariffaria'!C$10*'RIPARTIZ SOTTO-UTENZA_dettagl'!C$4)*'Articolazione tariffaria'!F$10+'Articolazione tariffaria'!D$9*'RIPARTIZ SOTTO-UTENZA_dettagl'!C$4*'Articolazione tariffaria'!F$9,'UNITA E CONSUMI SOTTOUTENZE'!E42*'Articolazione tariffaria'!F$9))))*'DATI BOLLETTA'!D$57</f>
        <v>0</v>
      </c>
      <c r="J17" s="83">
        <f>+'UNITA E CONSUMI SOTTOUTENZE'!E42*'Articolazione tariffaria'!$F$31*'DATI BOLLETTA'!$D$58</f>
        <v>0</v>
      </c>
      <c r="K17" s="83">
        <f>+'UNITA E CONSUMI SOTTOUTENZE'!E42*'Articolazione tariffaria'!$F$32*'DATI BOLLETTA'!$D$59</f>
        <v>0</v>
      </c>
      <c r="L17" s="84">
        <f t="shared" si="1"/>
        <v>0</v>
      </c>
      <c r="M17" s="50"/>
      <c r="N17" s="83">
        <f>+'UNITA E CONSUMI SOTTOUTENZE'!E42*'Articolazione tariffaria'!$F$59*'DATI BOLLETTA'!$D$57</f>
        <v>0</v>
      </c>
      <c r="O17" s="83">
        <f>+'UNITA E CONSUMI SOTTOUTENZE'!E42*'Articolazione tariffaria'!$F$59*'DATI BOLLETTA'!$D$58</f>
        <v>0</v>
      </c>
      <c r="P17" s="83">
        <f>+'UNITA E CONSUMI SOTTOUTENZE'!E42*'Articolazione tariffaria'!$F$59*'DATI BOLLETTA'!$D$59</f>
        <v>0</v>
      </c>
      <c r="Q17" s="84">
        <f t="shared" si="9"/>
        <v>0</v>
      </c>
      <c r="R17" s="50"/>
      <c r="S17" s="83">
        <f>+'UNITA E CONSUMI SOTTOUTENZE'!E42*'Articolazione tariffaria'!$F$49*'DATI BOLLETTA'!$D$57</f>
        <v>0</v>
      </c>
      <c r="T17" s="83">
        <f>+'UNITA E CONSUMI SOTTOUTENZE'!E42*'Articolazione tariffaria'!$F$50*'DATI BOLLETTA'!$D$58</f>
        <v>0</v>
      </c>
      <c r="U17" s="83">
        <f>+'UNITA E CONSUMI SOTTOUTENZE'!E42*'Articolazione tariffaria'!$F$51*'DATI BOLLETTA'!$D$59</f>
        <v>0</v>
      </c>
      <c r="V17" s="84">
        <f t="shared" si="2"/>
        <v>0</v>
      </c>
      <c r="W17" s="52"/>
      <c r="X17" s="83">
        <f t="shared" si="3"/>
        <v>0</v>
      </c>
      <c r="Y17" s="83">
        <f t="shared" si="4"/>
        <v>0</v>
      </c>
      <c r="Z17" s="83">
        <f t="shared" si="5"/>
        <v>0</v>
      </c>
      <c r="AA17" s="373" t="str">
        <f t="shared" si="6"/>
        <v/>
      </c>
      <c r="AB17" s="52"/>
      <c r="AC17" s="83">
        <f t="shared" si="0"/>
        <v>0</v>
      </c>
      <c r="AE17" s="106">
        <f t="shared" si="7"/>
        <v>0</v>
      </c>
    </row>
    <row r="18" spans="2:31" ht="21" x14ac:dyDescent="0.25">
      <c r="B18" s="363" t="str">
        <f>+IF(COUNTA('UNITA E CONSUMI SOTTOUTENZE'!C43)&gt;0,'UNITA E CONSUMI SOTTOUTENZE'!B43,"")</f>
        <v/>
      </c>
      <c r="D18" s="83">
        <f>+IF(B18="",0,1*'DATI BOLLETTA'!$D$57*'DATI BOLLETTA'!$C$34*'Articolazione tariffaria'!$F$35)</f>
        <v>0</v>
      </c>
      <c r="E18" s="83">
        <f>+IF(B18="",0,1*'DATI BOLLETTA'!$D$58*'DATI BOLLETTA'!$C$34*'Articolazione tariffaria'!$F$36)</f>
        <v>0</v>
      </c>
      <c r="F18" s="83">
        <f>+IF(B18="",0,1*'DATI BOLLETTA'!$D$59*'DATI BOLLETTA'!$C$34*'Articolazione tariffaria'!$F$37)</f>
        <v>0</v>
      </c>
      <c r="G18" s="84">
        <f t="shared" si="8"/>
        <v>0</v>
      </c>
      <c r="H18" s="50"/>
      <c r="I18" s="130">
        <f>+IF('UNITA E CONSUMI SOTTOUTENZE'!E43&gt;'Articolazione tariffaria'!C$13*'RIPARTIZ SOTTO-UTENZA_dettagl'!C$4,('UNITA E CONSUMI SOTTOUTENZE'!E43-'Articolazione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tariffaria'!C$12*'RIPARTIZ SOTTO-UTENZA_dettagl'!C$4,('UNITA E CONSUMI SOTTOUTENZE'!E43-'Articolazione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tariffaria'!C$11*'RIPARTIZ SOTTO-UTENZA_dettagl'!C$4,('UNITA E CONSUMI SOTTOUTENZE'!E43-'Articolazione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tariffaria'!C$10*'RIPARTIZ SOTTO-UTENZA_dettagl'!C$4,('UNITA E CONSUMI SOTTOUTENZE'!E43-'Articolazione tariffaria'!C$10*'RIPARTIZ SOTTO-UTENZA_dettagl'!C$4)*'Articolazione tariffaria'!F$10+'Articolazione tariffaria'!D$9*'RIPARTIZ SOTTO-UTENZA_dettagl'!C$4*'Articolazione tariffaria'!F$9,'UNITA E CONSUMI SOTTOUTENZE'!E43*'Articolazione tariffaria'!F$9))))*'DATI BOLLETTA'!D$57</f>
        <v>0</v>
      </c>
      <c r="J18" s="83">
        <f>+'UNITA E CONSUMI SOTTOUTENZE'!E43*'Articolazione tariffaria'!$F$31*'DATI BOLLETTA'!$D$58</f>
        <v>0</v>
      </c>
      <c r="K18" s="83">
        <f>+'UNITA E CONSUMI SOTTOUTENZE'!E43*'Articolazione tariffaria'!$F$32*'DATI BOLLETTA'!$D$59</f>
        <v>0</v>
      </c>
      <c r="L18" s="84">
        <f t="shared" si="1"/>
        <v>0</v>
      </c>
      <c r="M18" s="50"/>
      <c r="N18" s="83">
        <f>+'UNITA E CONSUMI SOTTOUTENZE'!E43*'Articolazione tariffaria'!$F$59*'DATI BOLLETTA'!$D$57</f>
        <v>0</v>
      </c>
      <c r="O18" s="83">
        <f>+'UNITA E CONSUMI SOTTOUTENZE'!E43*'Articolazione tariffaria'!$F$59*'DATI BOLLETTA'!$D$58</f>
        <v>0</v>
      </c>
      <c r="P18" s="83">
        <f>+'UNITA E CONSUMI SOTTOUTENZE'!E43*'Articolazione tariffaria'!$F$59*'DATI BOLLETTA'!$D$59</f>
        <v>0</v>
      </c>
      <c r="Q18" s="84">
        <f t="shared" si="9"/>
        <v>0</v>
      </c>
      <c r="R18" s="50"/>
      <c r="S18" s="83">
        <f>+'UNITA E CONSUMI SOTTOUTENZE'!E43*'Articolazione tariffaria'!$F$49*'DATI BOLLETTA'!$D$57</f>
        <v>0</v>
      </c>
      <c r="T18" s="83">
        <f>+'UNITA E CONSUMI SOTTOUTENZE'!E43*'Articolazione tariffaria'!$F$50*'DATI BOLLETTA'!$D$58</f>
        <v>0</v>
      </c>
      <c r="U18" s="83">
        <f>+'UNITA E CONSUMI SOTTOUTENZE'!E43*'Articolazione tariffaria'!$F$51*'DATI BOLLETTA'!$D$59</f>
        <v>0</v>
      </c>
      <c r="V18" s="84">
        <f t="shared" si="2"/>
        <v>0</v>
      </c>
      <c r="W18" s="52"/>
      <c r="X18" s="83">
        <f t="shared" si="3"/>
        <v>0</v>
      </c>
      <c r="Y18" s="83">
        <f t="shared" si="4"/>
        <v>0</v>
      </c>
      <c r="Z18" s="83">
        <f t="shared" si="5"/>
        <v>0</v>
      </c>
      <c r="AA18" s="373" t="str">
        <f t="shared" si="6"/>
        <v/>
      </c>
      <c r="AB18" s="52"/>
      <c r="AC18" s="83">
        <f t="shared" si="0"/>
        <v>0</v>
      </c>
      <c r="AE18" s="106">
        <f t="shared" si="7"/>
        <v>0</v>
      </c>
    </row>
    <row r="19" spans="2:31" ht="21" x14ac:dyDescent="0.25">
      <c r="B19" s="363" t="str">
        <f>+IF(COUNTA('UNITA E CONSUMI SOTTOUTENZE'!C44)&gt;0,'UNITA E CONSUMI SOTTOUTENZE'!B44,"")</f>
        <v/>
      </c>
      <c r="D19" s="83">
        <f>+IF(B19="",0,1*'DATI BOLLETTA'!$D$57*'DATI BOLLETTA'!$C$34*'Articolazione tariffaria'!$F$35)</f>
        <v>0</v>
      </c>
      <c r="E19" s="83">
        <f>+IF(B19="",0,1*'DATI BOLLETTA'!$D$58*'DATI BOLLETTA'!$C$34*'Articolazione tariffaria'!$F$36)</f>
        <v>0</v>
      </c>
      <c r="F19" s="83">
        <f>+IF(B19="",0,1*'DATI BOLLETTA'!$D$59*'DATI BOLLETTA'!$C$34*'Articolazione tariffaria'!$F$37)</f>
        <v>0</v>
      </c>
      <c r="G19" s="84">
        <f>+SUM(D19:F19)</f>
        <v>0</v>
      </c>
      <c r="H19" s="50"/>
      <c r="I19" s="130">
        <f>+IF('UNITA E CONSUMI SOTTOUTENZE'!E44&gt;'Articolazione tariffaria'!C$13*'RIPARTIZ SOTTO-UTENZA_dettagl'!C$4,('UNITA E CONSUMI SOTTOUTENZE'!E44-'Articolazione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tariffaria'!C$12*'RIPARTIZ SOTTO-UTENZA_dettagl'!C$4,('UNITA E CONSUMI SOTTOUTENZE'!E44-'Articolazione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tariffaria'!C$11*'RIPARTIZ SOTTO-UTENZA_dettagl'!C$4,('UNITA E CONSUMI SOTTOUTENZE'!E44-'Articolazione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tariffaria'!C$10*'RIPARTIZ SOTTO-UTENZA_dettagl'!C$4,('UNITA E CONSUMI SOTTOUTENZE'!E44-'Articolazione tariffaria'!C$10*'RIPARTIZ SOTTO-UTENZA_dettagl'!C$4)*'Articolazione tariffaria'!F$10+'Articolazione tariffaria'!D$9*'RIPARTIZ SOTTO-UTENZA_dettagl'!C$4*'Articolazione tariffaria'!F$9,'UNITA E CONSUMI SOTTOUTENZE'!E44*'Articolazione tariffaria'!F$9))))*'DATI BOLLETTA'!D$57</f>
        <v>0</v>
      </c>
      <c r="J19" s="83">
        <f>+'UNITA E CONSUMI SOTTOUTENZE'!E44*'Articolazione tariffaria'!$F$31*'DATI BOLLETTA'!$D$58</f>
        <v>0</v>
      </c>
      <c r="K19" s="83">
        <f>+'UNITA E CONSUMI SOTTOUTENZE'!E44*'Articolazione tariffaria'!$F$32*'DATI BOLLETTA'!$D$59</f>
        <v>0</v>
      </c>
      <c r="L19" s="84">
        <f t="shared" si="1"/>
        <v>0</v>
      </c>
      <c r="M19" s="50"/>
      <c r="N19" s="83">
        <f>+'UNITA E CONSUMI SOTTOUTENZE'!E44*'Articolazione tariffaria'!$F$59*'DATI BOLLETTA'!$D$57</f>
        <v>0</v>
      </c>
      <c r="O19" s="83">
        <f>+'UNITA E CONSUMI SOTTOUTENZE'!E44*'Articolazione tariffaria'!$F$59*'DATI BOLLETTA'!$D$58</f>
        <v>0</v>
      </c>
      <c r="P19" s="83">
        <f>+'UNITA E CONSUMI SOTTOUTENZE'!E44*'Articolazione tariffaria'!$F$59*'DATI BOLLETTA'!$D$59</f>
        <v>0</v>
      </c>
      <c r="Q19" s="84">
        <f>+SUM(N19:P19)</f>
        <v>0</v>
      </c>
      <c r="R19" s="50"/>
      <c r="S19" s="83">
        <f>+'UNITA E CONSUMI SOTTOUTENZE'!E44*'Articolazione tariffaria'!$F$49*'DATI BOLLETTA'!$D$57</f>
        <v>0</v>
      </c>
      <c r="T19" s="83">
        <f>+'UNITA E CONSUMI SOTTOUTENZE'!E44*'Articolazione tariffaria'!$F$50*'DATI BOLLETTA'!$D$58</f>
        <v>0</v>
      </c>
      <c r="U19" s="83">
        <f>+'UNITA E CONSUMI SOTTOUTENZE'!E44*'Articolazione tariffaria'!$F$51*'DATI BOLLETTA'!$D$59</f>
        <v>0</v>
      </c>
      <c r="V19" s="84">
        <f t="shared" si="2"/>
        <v>0</v>
      </c>
      <c r="W19" s="52"/>
      <c r="X19" s="83">
        <f t="shared" si="3"/>
        <v>0</v>
      </c>
      <c r="Y19" s="83">
        <f t="shared" si="4"/>
        <v>0</v>
      </c>
      <c r="Z19" s="83">
        <f t="shared" si="5"/>
        <v>0</v>
      </c>
      <c r="AA19" s="373" t="str">
        <f t="shared" si="6"/>
        <v/>
      </c>
      <c r="AB19" s="52"/>
      <c r="AC19" s="83">
        <f t="shared" si="0"/>
        <v>0</v>
      </c>
      <c r="AE19" s="106">
        <f t="shared" si="7"/>
        <v>0</v>
      </c>
    </row>
    <row r="20" spans="2:31" ht="21" x14ac:dyDescent="0.25">
      <c r="B20" s="363" t="str">
        <f>+IF(COUNTA('UNITA E CONSUMI SOTTOUTENZE'!C45)&gt;0,'UNITA E CONSUMI SOTTOUTENZE'!B45,"")</f>
        <v/>
      </c>
      <c r="D20" s="83">
        <f>+IF(B20="",0,1*'DATI BOLLETTA'!$D$57*'DATI BOLLETTA'!$C$34*'Articolazione tariffaria'!$F$35)</f>
        <v>0</v>
      </c>
      <c r="E20" s="83">
        <f>+IF(B20="",0,1*'DATI BOLLETTA'!$D$58*'DATI BOLLETTA'!$C$34*'Articolazione tariffaria'!$F$36)</f>
        <v>0</v>
      </c>
      <c r="F20" s="83">
        <f>+IF(B20="",0,1*'DATI BOLLETTA'!$D$59*'DATI BOLLETTA'!$C$34*'Articolazione tariffaria'!$F$37)</f>
        <v>0</v>
      </c>
      <c r="G20" s="84">
        <f>+SUM(D20:F20)</f>
        <v>0</v>
      </c>
      <c r="H20" s="50"/>
      <c r="I20" s="130">
        <f>+IF('UNITA E CONSUMI SOTTOUTENZE'!E45&gt;'Articolazione tariffaria'!C$13*'RIPARTIZ SOTTO-UTENZA_dettagl'!C$4,('UNITA E CONSUMI SOTTOUTENZE'!E45-'Articolazione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tariffaria'!C$12*'RIPARTIZ SOTTO-UTENZA_dettagl'!C$4,('UNITA E CONSUMI SOTTOUTENZE'!E45-'Articolazione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tariffaria'!C$11*'RIPARTIZ SOTTO-UTENZA_dettagl'!C$4,('UNITA E CONSUMI SOTTOUTENZE'!E45-'Articolazione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tariffaria'!C$10*'RIPARTIZ SOTTO-UTENZA_dettagl'!C$4,('UNITA E CONSUMI SOTTOUTENZE'!E45-'Articolazione tariffaria'!C$10*'RIPARTIZ SOTTO-UTENZA_dettagl'!C$4)*'Articolazione tariffaria'!F$10+'Articolazione tariffaria'!D$9*'RIPARTIZ SOTTO-UTENZA_dettagl'!C$4*'Articolazione tariffaria'!F$9,'UNITA E CONSUMI SOTTOUTENZE'!E45*'Articolazione tariffaria'!F$9))))*'DATI BOLLETTA'!D$57</f>
        <v>0</v>
      </c>
      <c r="J20" s="83">
        <f>+'UNITA E CONSUMI SOTTOUTENZE'!E45*'Articolazione tariffaria'!$F$31*'DATI BOLLETTA'!$D$58</f>
        <v>0</v>
      </c>
      <c r="K20" s="83">
        <f>+'UNITA E CONSUMI SOTTOUTENZE'!E45*'Articolazione tariffaria'!$F$32*'DATI BOLLETTA'!$D$59</f>
        <v>0</v>
      </c>
      <c r="L20" s="84">
        <f t="shared" si="1"/>
        <v>0</v>
      </c>
      <c r="M20" s="50"/>
      <c r="N20" s="83">
        <f>+'UNITA E CONSUMI SOTTOUTENZE'!E45*'Articolazione tariffaria'!$F$59*'DATI BOLLETTA'!$D$57</f>
        <v>0</v>
      </c>
      <c r="O20" s="83">
        <f>+'UNITA E CONSUMI SOTTOUTENZE'!E45*'Articolazione tariffaria'!$F$59*'DATI BOLLETTA'!$D$58</f>
        <v>0</v>
      </c>
      <c r="P20" s="83">
        <f>+'UNITA E CONSUMI SOTTOUTENZE'!E45*'Articolazione tariffaria'!$F$59*'DATI BOLLETTA'!$D$59</f>
        <v>0</v>
      </c>
      <c r="Q20" s="84">
        <f>+SUM(N20:P20)</f>
        <v>0</v>
      </c>
      <c r="R20" s="50"/>
      <c r="S20" s="83">
        <f>+'UNITA E CONSUMI SOTTOUTENZE'!E45*'Articolazione tariffaria'!$F$49*'DATI BOLLETTA'!$D$57</f>
        <v>0</v>
      </c>
      <c r="T20" s="83">
        <f>+'UNITA E CONSUMI SOTTOUTENZE'!E45*'Articolazione tariffaria'!$F$50*'DATI BOLLETTA'!$D$58</f>
        <v>0</v>
      </c>
      <c r="U20" s="83">
        <f>+'UNITA E CONSUMI SOTTOUTENZE'!E45*'Articolazione tariffaria'!$F$51*'DATI BOLLETTA'!$D$59</f>
        <v>0</v>
      </c>
      <c r="V20" s="84">
        <f t="shared" si="2"/>
        <v>0</v>
      </c>
      <c r="W20" s="52"/>
      <c r="X20" s="83">
        <f t="shared" si="3"/>
        <v>0</v>
      </c>
      <c r="Y20" s="83">
        <f t="shared" si="4"/>
        <v>0</v>
      </c>
      <c r="Z20" s="83">
        <f t="shared" si="5"/>
        <v>0</v>
      </c>
      <c r="AA20" s="373" t="str">
        <f t="shared" si="6"/>
        <v/>
      </c>
      <c r="AB20" s="52"/>
      <c r="AC20" s="83">
        <f t="shared" si="0"/>
        <v>0</v>
      </c>
      <c r="AE20" s="106">
        <f t="shared" si="7"/>
        <v>0</v>
      </c>
    </row>
    <row r="21" spans="2:31" ht="21" x14ac:dyDescent="0.25">
      <c r="B21" s="363" t="str">
        <f>+IF(COUNTA('UNITA E CONSUMI SOTTOUTENZE'!C46)&gt;0,'UNITA E CONSUMI SOTTOUTENZE'!B46,"")</f>
        <v/>
      </c>
      <c r="D21" s="83">
        <f>+IF(B21="",0,1*'DATI BOLLETTA'!$D$57*'DATI BOLLETTA'!$C$34*'Articolazione tariffaria'!$F$35)</f>
        <v>0</v>
      </c>
      <c r="E21" s="83">
        <f>+IF(B21="",0,1*'DATI BOLLETTA'!$D$58*'DATI BOLLETTA'!$C$34*'Articolazione tariffaria'!$F$36)</f>
        <v>0</v>
      </c>
      <c r="F21" s="83">
        <f>+IF(B21="",0,1*'DATI BOLLETTA'!$D$59*'DATI BOLLETTA'!$C$34*'Articolazione tariffaria'!$F$37)</f>
        <v>0</v>
      </c>
      <c r="G21" s="84">
        <f t="shared" ref="G21:G84" si="10">+SUM(D21:F21)</f>
        <v>0</v>
      </c>
      <c r="H21" s="50"/>
      <c r="I21" s="130">
        <f>+IF('UNITA E CONSUMI SOTTOUTENZE'!E46&gt;'Articolazione tariffaria'!C$13*'RIPARTIZ SOTTO-UTENZA_dettagl'!C$4,('UNITA E CONSUMI SOTTOUTENZE'!E46-'Articolazione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tariffaria'!C$12*'RIPARTIZ SOTTO-UTENZA_dettagl'!C$4,('UNITA E CONSUMI SOTTOUTENZE'!E46-'Articolazione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tariffaria'!C$11*'RIPARTIZ SOTTO-UTENZA_dettagl'!C$4,('UNITA E CONSUMI SOTTOUTENZE'!E46-'Articolazione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tariffaria'!C$10*'RIPARTIZ SOTTO-UTENZA_dettagl'!C$4,('UNITA E CONSUMI SOTTOUTENZE'!E46-'Articolazione tariffaria'!C$10*'RIPARTIZ SOTTO-UTENZA_dettagl'!C$4)*'Articolazione tariffaria'!F$10+'Articolazione tariffaria'!D$9*'RIPARTIZ SOTTO-UTENZA_dettagl'!C$4*'Articolazione tariffaria'!F$9,'UNITA E CONSUMI SOTTOUTENZE'!E46*'Articolazione tariffaria'!F$9))))*'DATI BOLLETTA'!D$57</f>
        <v>0</v>
      </c>
      <c r="J21" s="83">
        <f>+'UNITA E CONSUMI SOTTOUTENZE'!E46*'Articolazione tariffaria'!$F$31*'DATI BOLLETTA'!$D$58</f>
        <v>0</v>
      </c>
      <c r="K21" s="83">
        <f>+'UNITA E CONSUMI SOTTOUTENZE'!E46*'Articolazione tariffaria'!$F$32*'DATI BOLLETTA'!$D$59</f>
        <v>0</v>
      </c>
      <c r="L21" s="84">
        <f t="shared" si="1"/>
        <v>0</v>
      </c>
      <c r="M21" s="50"/>
      <c r="N21" s="83">
        <f>+'UNITA E CONSUMI SOTTOUTENZE'!E46*'Articolazione tariffaria'!$F$59*'DATI BOLLETTA'!$D$57</f>
        <v>0</v>
      </c>
      <c r="O21" s="83">
        <f>+'UNITA E CONSUMI SOTTOUTENZE'!E46*'Articolazione tariffaria'!$F$59*'DATI BOLLETTA'!$D$58</f>
        <v>0</v>
      </c>
      <c r="P21" s="83">
        <f>+'UNITA E CONSUMI SOTTOUTENZE'!E46*'Articolazione tariffaria'!$F$59*'DATI BOLLETTA'!$D$59</f>
        <v>0</v>
      </c>
      <c r="Q21" s="84">
        <f t="shared" ref="Q21:Q84" si="11">+SUM(N21:P21)</f>
        <v>0</v>
      </c>
      <c r="R21" s="50"/>
      <c r="S21" s="83">
        <f>+'UNITA E CONSUMI SOTTOUTENZE'!E46*'Articolazione tariffaria'!$F$49*'DATI BOLLETTA'!$D$57</f>
        <v>0</v>
      </c>
      <c r="T21" s="83">
        <f>+'UNITA E CONSUMI SOTTOUTENZE'!E46*'Articolazione tariffaria'!$F$50*'DATI BOLLETTA'!$D$58</f>
        <v>0</v>
      </c>
      <c r="U21" s="83">
        <f>+'UNITA E CONSUMI SOTTOUTENZE'!E46*'Articolazione tariffaria'!$F$51*'DATI BOLLETTA'!$D$59</f>
        <v>0</v>
      </c>
      <c r="V21" s="84">
        <f t="shared" si="2"/>
        <v>0</v>
      </c>
      <c r="W21" s="52"/>
      <c r="X21" s="83">
        <f t="shared" si="3"/>
        <v>0</v>
      </c>
      <c r="Y21" s="83">
        <f t="shared" si="4"/>
        <v>0</v>
      </c>
      <c r="Z21" s="83">
        <f t="shared" si="5"/>
        <v>0</v>
      </c>
      <c r="AA21" s="373" t="str">
        <f t="shared" si="6"/>
        <v/>
      </c>
      <c r="AB21" s="52"/>
      <c r="AC21" s="83">
        <f t="shared" si="0"/>
        <v>0</v>
      </c>
      <c r="AE21" s="106">
        <f t="shared" si="7"/>
        <v>0</v>
      </c>
    </row>
    <row r="22" spans="2:31" ht="21" x14ac:dyDescent="0.25">
      <c r="B22" s="363" t="str">
        <f>+IF(COUNTA('UNITA E CONSUMI SOTTOUTENZE'!C47)&gt;0,'UNITA E CONSUMI SOTTOUTENZE'!B47,"")</f>
        <v/>
      </c>
      <c r="D22" s="83">
        <f>+IF(B22="",0,1*'DATI BOLLETTA'!$D$57*'DATI BOLLETTA'!$C$34*'Articolazione tariffaria'!$F$35)</f>
        <v>0</v>
      </c>
      <c r="E22" s="83">
        <f>+IF(B22="",0,1*'DATI BOLLETTA'!$D$58*'DATI BOLLETTA'!$C$34*'Articolazione tariffaria'!$F$36)</f>
        <v>0</v>
      </c>
      <c r="F22" s="83">
        <f>+IF(B22="",0,1*'DATI BOLLETTA'!$D$59*'DATI BOLLETTA'!$C$34*'Articolazione tariffaria'!$F$37)</f>
        <v>0</v>
      </c>
      <c r="G22" s="84">
        <f t="shared" si="10"/>
        <v>0</v>
      </c>
      <c r="H22" s="50"/>
      <c r="I22" s="130">
        <f>+IF('UNITA E CONSUMI SOTTOUTENZE'!E47&gt;'Articolazione tariffaria'!C$13*'RIPARTIZ SOTTO-UTENZA_dettagl'!C$4,('UNITA E CONSUMI SOTTOUTENZE'!E47-'Articolazione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tariffaria'!C$12*'RIPARTIZ SOTTO-UTENZA_dettagl'!C$4,('UNITA E CONSUMI SOTTOUTENZE'!E47-'Articolazione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tariffaria'!C$11*'RIPARTIZ SOTTO-UTENZA_dettagl'!C$4,('UNITA E CONSUMI SOTTOUTENZE'!E47-'Articolazione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tariffaria'!C$10*'RIPARTIZ SOTTO-UTENZA_dettagl'!C$4,('UNITA E CONSUMI SOTTOUTENZE'!E47-'Articolazione tariffaria'!C$10*'RIPARTIZ SOTTO-UTENZA_dettagl'!C$4)*'Articolazione tariffaria'!F$10+'Articolazione tariffaria'!D$9*'RIPARTIZ SOTTO-UTENZA_dettagl'!C$4*'Articolazione tariffaria'!F$9,'UNITA E CONSUMI SOTTOUTENZE'!E47*'Articolazione tariffaria'!F$9))))*'DATI BOLLETTA'!D$57</f>
        <v>0</v>
      </c>
      <c r="J22" s="83">
        <f>+'UNITA E CONSUMI SOTTOUTENZE'!E47*'Articolazione tariffaria'!$F$31*'DATI BOLLETTA'!$D$58</f>
        <v>0</v>
      </c>
      <c r="K22" s="83">
        <f>+'UNITA E CONSUMI SOTTOUTENZE'!E47*'Articolazione tariffaria'!$F$32*'DATI BOLLETTA'!$D$59</f>
        <v>0</v>
      </c>
      <c r="L22" s="84">
        <f t="shared" si="1"/>
        <v>0</v>
      </c>
      <c r="M22" s="50"/>
      <c r="N22" s="83">
        <f>+'UNITA E CONSUMI SOTTOUTENZE'!E47*'Articolazione tariffaria'!$F$59*'DATI BOLLETTA'!$D$57</f>
        <v>0</v>
      </c>
      <c r="O22" s="83">
        <f>+'UNITA E CONSUMI SOTTOUTENZE'!E47*'Articolazione tariffaria'!$F$59*'DATI BOLLETTA'!$D$58</f>
        <v>0</v>
      </c>
      <c r="P22" s="83">
        <f>+'UNITA E CONSUMI SOTTOUTENZE'!E47*'Articolazione tariffaria'!$F$59*'DATI BOLLETTA'!$D$59</f>
        <v>0</v>
      </c>
      <c r="Q22" s="84">
        <f t="shared" si="11"/>
        <v>0</v>
      </c>
      <c r="R22" s="50"/>
      <c r="S22" s="83">
        <f>+'UNITA E CONSUMI SOTTOUTENZE'!E47*'Articolazione tariffaria'!$F$49*'DATI BOLLETTA'!$D$57</f>
        <v>0</v>
      </c>
      <c r="T22" s="83">
        <f>+'UNITA E CONSUMI SOTTOUTENZE'!E47*'Articolazione tariffaria'!$F$50*'DATI BOLLETTA'!$D$58</f>
        <v>0</v>
      </c>
      <c r="U22" s="83">
        <f>+'UNITA E CONSUMI SOTTOUTENZE'!E47*'Articolazione tariffaria'!$F$51*'DATI BOLLETTA'!$D$59</f>
        <v>0</v>
      </c>
      <c r="V22" s="84">
        <f t="shared" si="2"/>
        <v>0</v>
      </c>
      <c r="W22" s="52"/>
      <c r="X22" s="83">
        <f t="shared" si="3"/>
        <v>0</v>
      </c>
      <c r="Y22" s="83">
        <f t="shared" si="4"/>
        <v>0</v>
      </c>
      <c r="Z22" s="83">
        <f t="shared" si="5"/>
        <v>0</v>
      </c>
      <c r="AA22" s="373" t="str">
        <f t="shared" si="6"/>
        <v/>
      </c>
      <c r="AB22" s="52"/>
      <c r="AC22" s="83">
        <f t="shared" si="0"/>
        <v>0</v>
      </c>
      <c r="AE22" s="106">
        <f t="shared" si="7"/>
        <v>0</v>
      </c>
    </row>
    <row r="23" spans="2:31" ht="21" x14ac:dyDescent="0.25">
      <c r="B23" s="363" t="str">
        <f>+IF(COUNTA('UNITA E CONSUMI SOTTOUTENZE'!C48)&gt;0,'UNITA E CONSUMI SOTTOUTENZE'!B48,"")</f>
        <v/>
      </c>
      <c r="D23" s="83">
        <f>+IF(B23="",0,1*'DATI BOLLETTA'!$D$57*'DATI BOLLETTA'!$C$34*'Articolazione tariffaria'!$F$35)</f>
        <v>0</v>
      </c>
      <c r="E23" s="83">
        <f>+IF(B23="",0,1*'DATI BOLLETTA'!$D$58*'DATI BOLLETTA'!$C$34*'Articolazione tariffaria'!$F$36)</f>
        <v>0</v>
      </c>
      <c r="F23" s="83">
        <f>+IF(B23="",0,1*'DATI BOLLETTA'!$D$59*'DATI BOLLETTA'!$C$34*'Articolazione tariffaria'!$F$37)</f>
        <v>0</v>
      </c>
      <c r="G23" s="84">
        <f t="shared" si="10"/>
        <v>0</v>
      </c>
      <c r="H23" s="50"/>
      <c r="I23" s="130">
        <f>+IF('UNITA E CONSUMI SOTTOUTENZE'!E48&gt;'Articolazione tariffaria'!C$13*'RIPARTIZ SOTTO-UTENZA_dettagl'!C$4,('UNITA E CONSUMI SOTTOUTENZE'!E48-'Articolazione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tariffaria'!C$12*'RIPARTIZ SOTTO-UTENZA_dettagl'!C$4,('UNITA E CONSUMI SOTTOUTENZE'!E48-'Articolazione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tariffaria'!C$11*'RIPARTIZ SOTTO-UTENZA_dettagl'!C$4,('UNITA E CONSUMI SOTTOUTENZE'!E48-'Articolazione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tariffaria'!C$10*'RIPARTIZ SOTTO-UTENZA_dettagl'!C$4,('UNITA E CONSUMI SOTTOUTENZE'!E48-'Articolazione tariffaria'!C$10*'RIPARTIZ SOTTO-UTENZA_dettagl'!C$4)*'Articolazione tariffaria'!F$10+'Articolazione tariffaria'!D$9*'RIPARTIZ SOTTO-UTENZA_dettagl'!C$4*'Articolazione tariffaria'!F$9,'UNITA E CONSUMI SOTTOUTENZE'!E48*'Articolazione tariffaria'!F$9))))*'DATI BOLLETTA'!D$57</f>
        <v>0</v>
      </c>
      <c r="J23" s="83">
        <f>+'UNITA E CONSUMI SOTTOUTENZE'!E48*'Articolazione tariffaria'!$F$31*'DATI BOLLETTA'!$D$58</f>
        <v>0</v>
      </c>
      <c r="K23" s="83">
        <f>+'UNITA E CONSUMI SOTTOUTENZE'!E48*'Articolazione tariffaria'!$F$32*'DATI BOLLETTA'!$D$59</f>
        <v>0</v>
      </c>
      <c r="L23" s="84">
        <f t="shared" si="1"/>
        <v>0</v>
      </c>
      <c r="M23" s="50"/>
      <c r="N23" s="83">
        <f>+'UNITA E CONSUMI SOTTOUTENZE'!E48*'Articolazione tariffaria'!$F$59*'DATI BOLLETTA'!$D$57</f>
        <v>0</v>
      </c>
      <c r="O23" s="83">
        <f>+'UNITA E CONSUMI SOTTOUTENZE'!E48*'Articolazione tariffaria'!$F$59*'DATI BOLLETTA'!$D$58</f>
        <v>0</v>
      </c>
      <c r="P23" s="83">
        <f>+'UNITA E CONSUMI SOTTOUTENZE'!E48*'Articolazione tariffaria'!$F$59*'DATI BOLLETTA'!$D$59</f>
        <v>0</v>
      </c>
      <c r="Q23" s="84">
        <f t="shared" si="11"/>
        <v>0</v>
      </c>
      <c r="R23" s="50"/>
      <c r="S23" s="83">
        <f>+'UNITA E CONSUMI SOTTOUTENZE'!E48*'Articolazione tariffaria'!$F$49*'DATI BOLLETTA'!$D$57</f>
        <v>0</v>
      </c>
      <c r="T23" s="83">
        <f>+'UNITA E CONSUMI SOTTOUTENZE'!E48*'Articolazione tariffaria'!$F$50*'DATI BOLLETTA'!$D$58</f>
        <v>0</v>
      </c>
      <c r="U23" s="83">
        <f>+'UNITA E CONSUMI SOTTOUTENZE'!E48*'Articolazione tariffaria'!$F$51*'DATI BOLLETTA'!$D$59</f>
        <v>0</v>
      </c>
      <c r="V23" s="84">
        <f t="shared" si="2"/>
        <v>0</v>
      </c>
      <c r="W23" s="52"/>
      <c r="X23" s="83">
        <f t="shared" si="3"/>
        <v>0</v>
      </c>
      <c r="Y23" s="83">
        <f t="shared" si="4"/>
        <v>0</v>
      </c>
      <c r="Z23" s="83">
        <f t="shared" si="5"/>
        <v>0</v>
      </c>
      <c r="AA23" s="373" t="str">
        <f t="shared" si="6"/>
        <v/>
      </c>
      <c r="AB23" s="52"/>
      <c r="AC23" s="83">
        <f t="shared" si="0"/>
        <v>0</v>
      </c>
      <c r="AE23" s="106">
        <f t="shared" si="7"/>
        <v>0</v>
      </c>
    </row>
    <row r="24" spans="2:31" ht="21" x14ac:dyDescent="0.25">
      <c r="B24" s="363" t="str">
        <f>+IF(COUNTA('UNITA E CONSUMI SOTTOUTENZE'!C49)&gt;0,'UNITA E CONSUMI SOTTOUTENZE'!B49,"")</f>
        <v/>
      </c>
      <c r="D24" s="83">
        <f>+IF(B24="",0,1*'DATI BOLLETTA'!$D$57*'DATI BOLLETTA'!$C$34*'Articolazione tariffaria'!$F$35)</f>
        <v>0</v>
      </c>
      <c r="E24" s="83">
        <f>+IF(B24="",0,1*'DATI BOLLETTA'!$D$58*'DATI BOLLETTA'!$C$34*'Articolazione tariffaria'!$F$36)</f>
        <v>0</v>
      </c>
      <c r="F24" s="83">
        <f>+IF(B24="",0,1*'DATI BOLLETTA'!$D$59*'DATI BOLLETTA'!$C$34*'Articolazione tariffaria'!$F$37)</f>
        <v>0</v>
      </c>
      <c r="G24" s="84">
        <f t="shared" si="10"/>
        <v>0</v>
      </c>
      <c r="H24" s="50"/>
      <c r="I24" s="130">
        <f>+IF('UNITA E CONSUMI SOTTOUTENZE'!E49&gt;'Articolazione tariffaria'!C$13*'RIPARTIZ SOTTO-UTENZA_dettagl'!C$4,('UNITA E CONSUMI SOTTOUTENZE'!E49-'Articolazione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tariffaria'!C$12*'RIPARTIZ SOTTO-UTENZA_dettagl'!C$4,('UNITA E CONSUMI SOTTOUTENZE'!E49-'Articolazione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tariffaria'!C$11*'RIPARTIZ SOTTO-UTENZA_dettagl'!C$4,('UNITA E CONSUMI SOTTOUTENZE'!E49-'Articolazione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tariffaria'!C$10*'RIPARTIZ SOTTO-UTENZA_dettagl'!C$4,('UNITA E CONSUMI SOTTOUTENZE'!E49-'Articolazione tariffaria'!C$10*'RIPARTIZ SOTTO-UTENZA_dettagl'!C$4)*'Articolazione tariffaria'!F$10+'Articolazione tariffaria'!D$9*'RIPARTIZ SOTTO-UTENZA_dettagl'!C$4*'Articolazione tariffaria'!F$9,'UNITA E CONSUMI SOTTOUTENZE'!E49*'Articolazione tariffaria'!F$9))))*'DATI BOLLETTA'!D$57</f>
        <v>0</v>
      </c>
      <c r="J24" s="83">
        <f>+'UNITA E CONSUMI SOTTOUTENZE'!E49*'Articolazione tariffaria'!$F$31*'DATI BOLLETTA'!$D$58</f>
        <v>0</v>
      </c>
      <c r="K24" s="83">
        <f>+'UNITA E CONSUMI SOTTOUTENZE'!E49*'Articolazione tariffaria'!$F$32*'DATI BOLLETTA'!$D$59</f>
        <v>0</v>
      </c>
      <c r="L24" s="84">
        <f t="shared" si="1"/>
        <v>0</v>
      </c>
      <c r="M24" s="50"/>
      <c r="N24" s="83">
        <f>+'UNITA E CONSUMI SOTTOUTENZE'!E49*'Articolazione tariffaria'!$F$59*'DATI BOLLETTA'!$D$57</f>
        <v>0</v>
      </c>
      <c r="O24" s="83">
        <f>+'UNITA E CONSUMI SOTTOUTENZE'!E49*'Articolazione tariffaria'!$F$59*'DATI BOLLETTA'!$D$58</f>
        <v>0</v>
      </c>
      <c r="P24" s="83">
        <f>+'UNITA E CONSUMI SOTTOUTENZE'!E49*'Articolazione tariffaria'!$F$59*'DATI BOLLETTA'!$D$59</f>
        <v>0</v>
      </c>
      <c r="Q24" s="84">
        <f t="shared" si="11"/>
        <v>0</v>
      </c>
      <c r="R24" s="50"/>
      <c r="S24" s="83">
        <f>+'UNITA E CONSUMI SOTTOUTENZE'!E49*'Articolazione tariffaria'!$F$49*'DATI BOLLETTA'!$D$57</f>
        <v>0</v>
      </c>
      <c r="T24" s="83">
        <f>+'UNITA E CONSUMI SOTTOUTENZE'!E49*'Articolazione tariffaria'!$F$50*'DATI BOLLETTA'!$D$58</f>
        <v>0</v>
      </c>
      <c r="U24" s="83">
        <f>+'UNITA E CONSUMI SOTTOUTENZE'!E49*'Articolazione tariffaria'!$F$51*'DATI BOLLETTA'!$D$59</f>
        <v>0</v>
      </c>
      <c r="V24" s="84">
        <f t="shared" si="2"/>
        <v>0</v>
      </c>
      <c r="W24" s="52"/>
      <c r="X24" s="83">
        <f t="shared" si="3"/>
        <v>0</v>
      </c>
      <c r="Y24" s="83">
        <f t="shared" si="4"/>
        <v>0</v>
      </c>
      <c r="Z24" s="83">
        <f t="shared" si="5"/>
        <v>0</v>
      </c>
      <c r="AA24" s="373" t="str">
        <f t="shared" si="6"/>
        <v/>
      </c>
      <c r="AB24" s="52"/>
      <c r="AC24" s="83">
        <f t="shared" si="0"/>
        <v>0</v>
      </c>
      <c r="AE24" s="106">
        <f t="shared" si="7"/>
        <v>0</v>
      </c>
    </row>
    <row r="25" spans="2:31" ht="21" x14ac:dyDescent="0.25">
      <c r="B25" s="363" t="str">
        <f>+IF(COUNTA('UNITA E CONSUMI SOTTOUTENZE'!C50)&gt;0,'UNITA E CONSUMI SOTTOUTENZE'!B50,"")</f>
        <v/>
      </c>
      <c r="D25" s="83">
        <f>+IF(B25="",0,1*'DATI BOLLETTA'!$D$57*'DATI BOLLETTA'!$C$34*'Articolazione tariffaria'!$F$35)</f>
        <v>0</v>
      </c>
      <c r="E25" s="83">
        <f>+IF(B25="",0,1*'DATI BOLLETTA'!$D$58*'DATI BOLLETTA'!$C$34*'Articolazione tariffaria'!$F$36)</f>
        <v>0</v>
      </c>
      <c r="F25" s="83">
        <f>+IF(B25="",0,1*'DATI BOLLETTA'!$D$59*'DATI BOLLETTA'!$C$34*'Articolazione tariffaria'!$F$37)</f>
        <v>0</v>
      </c>
      <c r="G25" s="84">
        <f t="shared" si="10"/>
        <v>0</v>
      </c>
      <c r="H25" s="50"/>
      <c r="I25" s="130">
        <f>+IF('UNITA E CONSUMI SOTTOUTENZE'!E50&gt;'Articolazione tariffaria'!C$13*'RIPARTIZ SOTTO-UTENZA_dettagl'!C$4,('UNITA E CONSUMI SOTTOUTENZE'!E50-'Articolazione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tariffaria'!C$12*'RIPARTIZ SOTTO-UTENZA_dettagl'!C$4,('UNITA E CONSUMI SOTTOUTENZE'!E50-'Articolazione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tariffaria'!C$11*'RIPARTIZ SOTTO-UTENZA_dettagl'!C$4,('UNITA E CONSUMI SOTTOUTENZE'!E50-'Articolazione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tariffaria'!C$10*'RIPARTIZ SOTTO-UTENZA_dettagl'!C$4,('UNITA E CONSUMI SOTTOUTENZE'!E50-'Articolazione tariffaria'!C$10*'RIPARTIZ SOTTO-UTENZA_dettagl'!C$4)*'Articolazione tariffaria'!F$10+'Articolazione tariffaria'!D$9*'RIPARTIZ SOTTO-UTENZA_dettagl'!C$4*'Articolazione tariffaria'!F$9,'UNITA E CONSUMI SOTTOUTENZE'!E50*'Articolazione tariffaria'!F$9))))*'DATI BOLLETTA'!D$57</f>
        <v>0</v>
      </c>
      <c r="J25" s="83">
        <f>+'UNITA E CONSUMI SOTTOUTENZE'!E50*'Articolazione tariffaria'!$F$31*'DATI BOLLETTA'!$D$58</f>
        <v>0</v>
      </c>
      <c r="K25" s="83">
        <f>+'UNITA E CONSUMI SOTTOUTENZE'!E50*'Articolazione tariffaria'!$F$32*'DATI BOLLETTA'!$D$59</f>
        <v>0</v>
      </c>
      <c r="L25" s="84">
        <f t="shared" si="1"/>
        <v>0</v>
      </c>
      <c r="M25" s="50"/>
      <c r="N25" s="83">
        <f>+'UNITA E CONSUMI SOTTOUTENZE'!E50*'Articolazione tariffaria'!$F$59*'DATI BOLLETTA'!$D$57</f>
        <v>0</v>
      </c>
      <c r="O25" s="83">
        <f>+'UNITA E CONSUMI SOTTOUTENZE'!E50*'Articolazione tariffaria'!$F$59*'DATI BOLLETTA'!$D$58</f>
        <v>0</v>
      </c>
      <c r="P25" s="83">
        <f>+'UNITA E CONSUMI SOTTOUTENZE'!E50*'Articolazione tariffaria'!$F$59*'DATI BOLLETTA'!$D$59</f>
        <v>0</v>
      </c>
      <c r="Q25" s="84">
        <f t="shared" si="11"/>
        <v>0</v>
      </c>
      <c r="R25" s="50"/>
      <c r="S25" s="83">
        <f>+'UNITA E CONSUMI SOTTOUTENZE'!E50*'Articolazione tariffaria'!$F$49*'DATI BOLLETTA'!$D$57</f>
        <v>0</v>
      </c>
      <c r="T25" s="83">
        <f>+'UNITA E CONSUMI SOTTOUTENZE'!E50*'Articolazione tariffaria'!$F$50*'DATI BOLLETTA'!$D$58</f>
        <v>0</v>
      </c>
      <c r="U25" s="83">
        <f>+'UNITA E CONSUMI SOTTOUTENZE'!E50*'Articolazione tariffaria'!$F$51*'DATI BOLLETTA'!$D$59</f>
        <v>0</v>
      </c>
      <c r="V25" s="84">
        <f t="shared" si="2"/>
        <v>0</v>
      </c>
      <c r="W25" s="52"/>
      <c r="X25" s="83">
        <f t="shared" si="3"/>
        <v>0</v>
      </c>
      <c r="Y25" s="83">
        <f t="shared" si="4"/>
        <v>0</v>
      </c>
      <c r="Z25" s="83">
        <f t="shared" si="5"/>
        <v>0</v>
      </c>
      <c r="AA25" s="373" t="str">
        <f t="shared" si="6"/>
        <v/>
      </c>
      <c r="AB25" s="52"/>
      <c r="AC25" s="83">
        <f t="shared" si="0"/>
        <v>0</v>
      </c>
      <c r="AE25" s="106">
        <f t="shared" si="7"/>
        <v>0</v>
      </c>
    </row>
    <row r="26" spans="2:31" ht="21" x14ac:dyDescent="0.25">
      <c r="B26" s="363" t="str">
        <f>+IF(COUNTA('UNITA E CONSUMI SOTTOUTENZE'!C51)&gt;0,'UNITA E CONSUMI SOTTOUTENZE'!B51,"")</f>
        <v/>
      </c>
      <c r="D26" s="83">
        <f>+IF(B26="",0,1*'DATI BOLLETTA'!$D$57*'DATI BOLLETTA'!$C$34*'Articolazione tariffaria'!$F$35)</f>
        <v>0</v>
      </c>
      <c r="E26" s="83">
        <f>+IF(B26="",0,1*'DATI BOLLETTA'!$D$58*'DATI BOLLETTA'!$C$34*'Articolazione tariffaria'!$F$36)</f>
        <v>0</v>
      </c>
      <c r="F26" s="83">
        <f>+IF(B26="",0,1*'DATI BOLLETTA'!$D$59*'DATI BOLLETTA'!$C$34*'Articolazione tariffaria'!$F$37)</f>
        <v>0</v>
      </c>
      <c r="G26" s="84">
        <f t="shared" si="10"/>
        <v>0</v>
      </c>
      <c r="H26" s="50"/>
      <c r="I26" s="130">
        <f>+IF('UNITA E CONSUMI SOTTOUTENZE'!E51&gt;'Articolazione tariffaria'!C$13*'RIPARTIZ SOTTO-UTENZA_dettagl'!C$4,('UNITA E CONSUMI SOTTOUTENZE'!E51-'Articolazione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tariffaria'!C$12*'RIPARTIZ SOTTO-UTENZA_dettagl'!C$4,('UNITA E CONSUMI SOTTOUTENZE'!E51-'Articolazione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tariffaria'!C$11*'RIPARTIZ SOTTO-UTENZA_dettagl'!C$4,('UNITA E CONSUMI SOTTOUTENZE'!E51-'Articolazione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tariffaria'!C$10*'RIPARTIZ SOTTO-UTENZA_dettagl'!C$4,('UNITA E CONSUMI SOTTOUTENZE'!E51-'Articolazione tariffaria'!C$10*'RIPARTIZ SOTTO-UTENZA_dettagl'!C$4)*'Articolazione tariffaria'!F$10+'Articolazione tariffaria'!D$9*'RIPARTIZ SOTTO-UTENZA_dettagl'!C$4*'Articolazione tariffaria'!F$9,'UNITA E CONSUMI SOTTOUTENZE'!E51*'Articolazione tariffaria'!F$9))))*'DATI BOLLETTA'!D$57</f>
        <v>0</v>
      </c>
      <c r="J26" s="83">
        <f>+'UNITA E CONSUMI SOTTOUTENZE'!E51*'Articolazione tariffaria'!$F$31*'DATI BOLLETTA'!$D$58</f>
        <v>0</v>
      </c>
      <c r="K26" s="83">
        <f>+'UNITA E CONSUMI SOTTOUTENZE'!E51*'Articolazione tariffaria'!$F$32*'DATI BOLLETTA'!$D$59</f>
        <v>0</v>
      </c>
      <c r="L26" s="84">
        <f t="shared" si="1"/>
        <v>0</v>
      </c>
      <c r="M26" s="50"/>
      <c r="N26" s="83">
        <f>+'UNITA E CONSUMI SOTTOUTENZE'!E51*'Articolazione tariffaria'!$F$59*'DATI BOLLETTA'!$D$57</f>
        <v>0</v>
      </c>
      <c r="O26" s="83">
        <f>+'UNITA E CONSUMI SOTTOUTENZE'!E51*'Articolazione tariffaria'!$F$59*'DATI BOLLETTA'!$D$58</f>
        <v>0</v>
      </c>
      <c r="P26" s="83">
        <f>+'UNITA E CONSUMI SOTTOUTENZE'!E51*'Articolazione tariffaria'!$F$59*'DATI BOLLETTA'!$D$59</f>
        <v>0</v>
      </c>
      <c r="Q26" s="84">
        <f t="shared" si="11"/>
        <v>0</v>
      </c>
      <c r="R26" s="50"/>
      <c r="S26" s="83">
        <f>+'UNITA E CONSUMI SOTTOUTENZE'!E51*'Articolazione tariffaria'!$F$49*'DATI BOLLETTA'!$D$57</f>
        <v>0</v>
      </c>
      <c r="T26" s="83">
        <f>+'UNITA E CONSUMI SOTTOUTENZE'!E51*'Articolazione tariffaria'!$F$50*'DATI BOLLETTA'!$D$58</f>
        <v>0</v>
      </c>
      <c r="U26" s="83">
        <f>+'UNITA E CONSUMI SOTTOUTENZE'!E51*'Articolazione tariffaria'!$F$51*'DATI BOLLETTA'!$D$59</f>
        <v>0</v>
      </c>
      <c r="V26" s="84">
        <f t="shared" si="2"/>
        <v>0</v>
      </c>
      <c r="W26" s="52"/>
      <c r="X26" s="83">
        <f t="shared" si="3"/>
        <v>0</v>
      </c>
      <c r="Y26" s="83">
        <f t="shared" si="4"/>
        <v>0</v>
      </c>
      <c r="Z26" s="83">
        <f t="shared" si="5"/>
        <v>0</v>
      </c>
      <c r="AA26" s="373" t="str">
        <f t="shared" si="6"/>
        <v/>
      </c>
      <c r="AB26" s="52"/>
      <c r="AC26" s="83">
        <f t="shared" si="0"/>
        <v>0</v>
      </c>
      <c r="AE26" s="106">
        <f t="shared" si="7"/>
        <v>0</v>
      </c>
    </row>
    <row r="27" spans="2:31" ht="21" x14ac:dyDescent="0.25">
      <c r="B27" s="363" t="str">
        <f>+IF(COUNTA('UNITA E CONSUMI SOTTOUTENZE'!C52)&gt;0,'UNITA E CONSUMI SOTTOUTENZE'!B52,"")</f>
        <v/>
      </c>
      <c r="D27" s="83">
        <f>+IF(B27="",0,1*'DATI BOLLETTA'!$D$57*'DATI BOLLETTA'!$C$34*'Articolazione tariffaria'!$F$35)</f>
        <v>0</v>
      </c>
      <c r="E27" s="83">
        <f>+IF(B27="",0,1*'DATI BOLLETTA'!$D$58*'DATI BOLLETTA'!$C$34*'Articolazione tariffaria'!$F$36)</f>
        <v>0</v>
      </c>
      <c r="F27" s="83">
        <f>+IF(B27="",0,1*'DATI BOLLETTA'!$D$59*'DATI BOLLETTA'!$C$34*'Articolazione tariffaria'!$F$37)</f>
        <v>0</v>
      </c>
      <c r="G27" s="84">
        <f t="shared" si="10"/>
        <v>0</v>
      </c>
      <c r="H27" s="50"/>
      <c r="I27" s="130">
        <f>+IF('UNITA E CONSUMI SOTTOUTENZE'!E52&gt;'Articolazione tariffaria'!C$13*'RIPARTIZ SOTTO-UTENZA_dettagl'!C$4,('UNITA E CONSUMI SOTTOUTENZE'!E52-'Articolazione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tariffaria'!C$12*'RIPARTIZ SOTTO-UTENZA_dettagl'!C$4,('UNITA E CONSUMI SOTTOUTENZE'!E52-'Articolazione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tariffaria'!C$11*'RIPARTIZ SOTTO-UTENZA_dettagl'!C$4,('UNITA E CONSUMI SOTTOUTENZE'!E52-'Articolazione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tariffaria'!C$10*'RIPARTIZ SOTTO-UTENZA_dettagl'!C$4,('UNITA E CONSUMI SOTTOUTENZE'!E52-'Articolazione tariffaria'!C$10*'RIPARTIZ SOTTO-UTENZA_dettagl'!C$4)*'Articolazione tariffaria'!F$10+'Articolazione tariffaria'!D$9*'RIPARTIZ SOTTO-UTENZA_dettagl'!C$4*'Articolazione tariffaria'!F$9,'UNITA E CONSUMI SOTTOUTENZE'!E52*'Articolazione tariffaria'!F$9))))*'DATI BOLLETTA'!D$57</f>
        <v>0</v>
      </c>
      <c r="J27" s="83">
        <f>+'UNITA E CONSUMI SOTTOUTENZE'!E52*'Articolazione tariffaria'!$F$31*'DATI BOLLETTA'!$D$58</f>
        <v>0</v>
      </c>
      <c r="K27" s="83">
        <f>+'UNITA E CONSUMI SOTTOUTENZE'!E52*'Articolazione tariffaria'!$F$32*'DATI BOLLETTA'!$D$59</f>
        <v>0</v>
      </c>
      <c r="L27" s="84">
        <f t="shared" si="1"/>
        <v>0</v>
      </c>
      <c r="M27" s="50"/>
      <c r="N27" s="83">
        <f>+'UNITA E CONSUMI SOTTOUTENZE'!E52*'Articolazione tariffaria'!$F$59*'DATI BOLLETTA'!$D$57</f>
        <v>0</v>
      </c>
      <c r="O27" s="83">
        <f>+'UNITA E CONSUMI SOTTOUTENZE'!E52*'Articolazione tariffaria'!$F$59*'DATI BOLLETTA'!$D$58</f>
        <v>0</v>
      </c>
      <c r="P27" s="83">
        <f>+'UNITA E CONSUMI SOTTOUTENZE'!E52*'Articolazione tariffaria'!$F$59*'DATI BOLLETTA'!$D$59</f>
        <v>0</v>
      </c>
      <c r="Q27" s="84">
        <f t="shared" si="11"/>
        <v>0</v>
      </c>
      <c r="R27" s="50"/>
      <c r="S27" s="83">
        <f>+'UNITA E CONSUMI SOTTOUTENZE'!E52*'Articolazione tariffaria'!$F$49*'DATI BOLLETTA'!$D$57</f>
        <v>0</v>
      </c>
      <c r="T27" s="83">
        <f>+'UNITA E CONSUMI SOTTOUTENZE'!E52*'Articolazione tariffaria'!$F$50*'DATI BOLLETTA'!$D$58</f>
        <v>0</v>
      </c>
      <c r="U27" s="83">
        <f>+'UNITA E CONSUMI SOTTOUTENZE'!E52*'Articolazione tariffaria'!$F$51*'DATI BOLLETTA'!$D$59</f>
        <v>0</v>
      </c>
      <c r="V27" s="84">
        <f t="shared" si="2"/>
        <v>0</v>
      </c>
      <c r="W27" s="52"/>
      <c r="X27" s="83">
        <f t="shared" si="3"/>
        <v>0</v>
      </c>
      <c r="Y27" s="83">
        <f t="shared" si="4"/>
        <v>0</v>
      </c>
      <c r="Z27" s="83">
        <f t="shared" si="5"/>
        <v>0</v>
      </c>
      <c r="AA27" s="373" t="str">
        <f t="shared" si="6"/>
        <v/>
      </c>
      <c r="AB27" s="52"/>
      <c r="AC27" s="83">
        <f t="shared" si="0"/>
        <v>0</v>
      </c>
      <c r="AE27" s="106">
        <f t="shared" si="7"/>
        <v>0</v>
      </c>
    </row>
    <row r="28" spans="2:31" ht="21" x14ac:dyDescent="0.25">
      <c r="B28" s="363" t="str">
        <f>+IF(COUNTA('UNITA E CONSUMI SOTTOUTENZE'!C53)&gt;0,'UNITA E CONSUMI SOTTOUTENZE'!B53,"")</f>
        <v/>
      </c>
      <c r="D28" s="83">
        <f>+IF(B28="",0,1*'DATI BOLLETTA'!$D$57*'DATI BOLLETTA'!$C$34*'Articolazione tariffaria'!$F$35)</f>
        <v>0</v>
      </c>
      <c r="E28" s="83">
        <f>+IF(B28="",0,1*'DATI BOLLETTA'!$D$58*'DATI BOLLETTA'!$C$34*'Articolazione tariffaria'!$F$36)</f>
        <v>0</v>
      </c>
      <c r="F28" s="83">
        <f>+IF(B28="",0,1*'DATI BOLLETTA'!$D$59*'DATI BOLLETTA'!$C$34*'Articolazione tariffaria'!$F$37)</f>
        <v>0</v>
      </c>
      <c r="G28" s="84">
        <f t="shared" si="10"/>
        <v>0</v>
      </c>
      <c r="H28" s="50"/>
      <c r="I28" s="130">
        <f>+IF('UNITA E CONSUMI SOTTOUTENZE'!E53&gt;'Articolazione tariffaria'!C$13*'RIPARTIZ SOTTO-UTENZA_dettagl'!C$4,('UNITA E CONSUMI SOTTOUTENZE'!E53-'Articolazione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tariffaria'!C$12*'RIPARTIZ SOTTO-UTENZA_dettagl'!C$4,('UNITA E CONSUMI SOTTOUTENZE'!E53-'Articolazione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tariffaria'!C$11*'RIPARTIZ SOTTO-UTENZA_dettagl'!C$4,('UNITA E CONSUMI SOTTOUTENZE'!E53-'Articolazione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tariffaria'!C$10*'RIPARTIZ SOTTO-UTENZA_dettagl'!C$4,('UNITA E CONSUMI SOTTOUTENZE'!E53-'Articolazione tariffaria'!C$10*'RIPARTIZ SOTTO-UTENZA_dettagl'!C$4)*'Articolazione tariffaria'!F$10+'Articolazione tariffaria'!D$9*'RIPARTIZ SOTTO-UTENZA_dettagl'!C$4*'Articolazione tariffaria'!F$9,'UNITA E CONSUMI SOTTOUTENZE'!E53*'Articolazione tariffaria'!F$9))))*'DATI BOLLETTA'!D$57</f>
        <v>0</v>
      </c>
      <c r="J28" s="83">
        <f>+'UNITA E CONSUMI SOTTOUTENZE'!E53*'Articolazione tariffaria'!$F$31*'DATI BOLLETTA'!$D$58</f>
        <v>0</v>
      </c>
      <c r="K28" s="83">
        <f>+'UNITA E CONSUMI SOTTOUTENZE'!E53*'Articolazione tariffaria'!$F$32*'DATI BOLLETTA'!$D$59</f>
        <v>0</v>
      </c>
      <c r="L28" s="84">
        <f t="shared" si="1"/>
        <v>0</v>
      </c>
      <c r="M28" s="50"/>
      <c r="N28" s="83">
        <f>+'UNITA E CONSUMI SOTTOUTENZE'!E53*'Articolazione tariffaria'!$F$59*'DATI BOLLETTA'!$D$57</f>
        <v>0</v>
      </c>
      <c r="O28" s="83">
        <f>+'UNITA E CONSUMI SOTTOUTENZE'!E53*'Articolazione tariffaria'!$F$59*'DATI BOLLETTA'!$D$58</f>
        <v>0</v>
      </c>
      <c r="P28" s="83">
        <f>+'UNITA E CONSUMI SOTTOUTENZE'!E53*'Articolazione tariffaria'!$F$59*'DATI BOLLETTA'!$D$59</f>
        <v>0</v>
      </c>
      <c r="Q28" s="84">
        <f t="shared" si="11"/>
        <v>0</v>
      </c>
      <c r="R28" s="50"/>
      <c r="S28" s="83">
        <f>+'UNITA E CONSUMI SOTTOUTENZE'!E53*'Articolazione tariffaria'!$F$49*'DATI BOLLETTA'!$D$57</f>
        <v>0</v>
      </c>
      <c r="T28" s="83">
        <f>+'UNITA E CONSUMI SOTTOUTENZE'!E53*'Articolazione tariffaria'!$F$50*'DATI BOLLETTA'!$D$58</f>
        <v>0</v>
      </c>
      <c r="U28" s="83">
        <f>+'UNITA E CONSUMI SOTTOUTENZE'!E53*'Articolazione tariffaria'!$F$51*'DATI BOLLETTA'!$D$59</f>
        <v>0</v>
      </c>
      <c r="V28" s="84">
        <f t="shared" si="2"/>
        <v>0</v>
      </c>
      <c r="W28" s="52"/>
      <c r="X28" s="83">
        <f t="shared" si="3"/>
        <v>0</v>
      </c>
      <c r="Y28" s="83">
        <f t="shared" si="4"/>
        <v>0</v>
      </c>
      <c r="Z28" s="83">
        <f t="shared" si="5"/>
        <v>0</v>
      </c>
      <c r="AA28" s="373" t="str">
        <f t="shared" si="6"/>
        <v/>
      </c>
      <c r="AB28" s="52"/>
      <c r="AC28" s="83">
        <f t="shared" si="0"/>
        <v>0</v>
      </c>
      <c r="AE28" s="106">
        <f t="shared" si="7"/>
        <v>0</v>
      </c>
    </row>
    <row r="29" spans="2:31" ht="21" x14ac:dyDescent="0.25">
      <c r="B29" s="363" t="str">
        <f>+IF(COUNTA('UNITA E CONSUMI SOTTOUTENZE'!C54)&gt;0,'UNITA E CONSUMI SOTTOUTENZE'!B54,"")</f>
        <v/>
      </c>
      <c r="D29" s="83">
        <f>+IF(B29="",0,1*'DATI BOLLETTA'!$D$57*'DATI BOLLETTA'!$C$34*'Articolazione tariffaria'!$F$35)</f>
        <v>0</v>
      </c>
      <c r="E29" s="83">
        <f>+IF(B29="",0,1*'DATI BOLLETTA'!$D$58*'DATI BOLLETTA'!$C$34*'Articolazione tariffaria'!$F$36)</f>
        <v>0</v>
      </c>
      <c r="F29" s="83">
        <f>+IF(B29="",0,1*'DATI BOLLETTA'!$D$59*'DATI BOLLETTA'!$C$34*'Articolazione tariffaria'!$F$37)</f>
        <v>0</v>
      </c>
      <c r="G29" s="84">
        <f t="shared" si="10"/>
        <v>0</v>
      </c>
      <c r="H29" s="50"/>
      <c r="I29" s="130">
        <f>+IF('UNITA E CONSUMI SOTTOUTENZE'!E54&gt;'Articolazione tariffaria'!C$13*'RIPARTIZ SOTTO-UTENZA_dettagl'!C$4,('UNITA E CONSUMI SOTTOUTENZE'!E54-'Articolazione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tariffaria'!C$12*'RIPARTIZ SOTTO-UTENZA_dettagl'!C$4,('UNITA E CONSUMI SOTTOUTENZE'!E54-'Articolazione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tariffaria'!C$11*'RIPARTIZ SOTTO-UTENZA_dettagl'!C$4,('UNITA E CONSUMI SOTTOUTENZE'!E54-'Articolazione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tariffaria'!C$10*'RIPARTIZ SOTTO-UTENZA_dettagl'!C$4,('UNITA E CONSUMI SOTTOUTENZE'!E54-'Articolazione tariffaria'!C$10*'RIPARTIZ SOTTO-UTENZA_dettagl'!C$4)*'Articolazione tariffaria'!F$10+'Articolazione tariffaria'!D$9*'RIPARTIZ SOTTO-UTENZA_dettagl'!C$4*'Articolazione tariffaria'!F$9,'UNITA E CONSUMI SOTTOUTENZE'!E54*'Articolazione tariffaria'!F$9))))*'DATI BOLLETTA'!D$57</f>
        <v>0</v>
      </c>
      <c r="J29" s="83">
        <f>+'UNITA E CONSUMI SOTTOUTENZE'!E54*'Articolazione tariffaria'!$F$31*'DATI BOLLETTA'!$D$58</f>
        <v>0</v>
      </c>
      <c r="K29" s="83">
        <f>+'UNITA E CONSUMI SOTTOUTENZE'!E54*'Articolazione tariffaria'!$F$32*'DATI BOLLETTA'!$D$59</f>
        <v>0</v>
      </c>
      <c r="L29" s="84">
        <f t="shared" si="1"/>
        <v>0</v>
      </c>
      <c r="M29" s="50"/>
      <c r="N29" s="83">
        <f>+'UNITA E CONSUMI SOTTOUTENZE'!E54*'Articolazione tariffaria'!$F$59*'DATI BOLLETTA'!$D$57</f>
        <v>0</v>
      </c>
      <c r="O29" s="83">
        <f>+'UNITA E CONSUMI SOTTOUTENZE'!E54*'Articolazione tariffaria'!$F$59*'DATI BOLLETTA'!$D$58</f>
        <v>0</v>
      </c>
      <c r="P29" s="83">
        <f>+'UNITA E CONSUMI SOTTOUTENZE'!E54*'Articolazione tariffaria'!$F$59*'DATI BOLLETTA'!$D$59</f>
        <v>0</v>
      </c>
      <c r="Q29" s="84">
        <f t="shared" si="11"/>
        <v>0</v>
      </c>
      <c r="R29" s="50"/>
      <c r="S29" s="83">
        <f>+'UNITA E CONSUMI SOTTOUTENZE'!E54*'Articolazione tariffaria'!$F$49*'DATI BOLLETTA'!$D$57</f>
        <v>0</v>
      </c>
      <c r="T29" s="83">
        <f>+'UNITA E CONSUMI SOTTOUTENZE'!E54*'Articolazione tariffaria'!$F$50*'DATI BOLLETTA'!$D$58</f>
        <v>0</v>
      </c>
      <c r="U29" s="83">
        <f>+'UNITA E CONSUMI SOTTOUTENZE'!E54*'Articolazione tariffaria'!$F$51*'DATI BOLLETTA'!$D$59</f>
        <v>0</v>
      </c>
      <c r="V29" s="84">
        <f t="shared" si="2"/>
        <v>0</v>
      </c>
      <c r="W29" s="52"/>
      <c r="X29" s="83">
        <f t="shared" si="3"/>
        <v>0</v>
      </c>
      <c r="Y29" s="83">
        <f t="shared" si="4"/>
        <v>0</v>
      </c>
      <c r="Z29" s="83">
        <f t="shared" si="5"/>
        <v>0</v>
      </c>
      <c r="AA29" s="373" t="str">
        <f t="shared" si="6"/>
        <v/>
      </c>
      <c r="AB29" s="52"/>
      <c r="AC29" s="83">
        <f t="shared" si="0"/>
        <v>0</v>
      </c>
      <c r="AE29" s="106">
        <f t="shared" si="7"/>
        <v>0</v>
      </c>
    </row>
    <row r="30" spans="2:31" ht="21" x14ac:dyDescent="0.25">
      <c r="B30" s="363" t="str">
        <f>+IF(COUNTA('UNITA E CONSUMI SOTTOUTENZE'!C55)&gt;0,'UNITA E CONSUMI SOTTOUTENZE'!B55,"")</f>
        <v/>
      </c>
      <c r="D30" s="83">
        <f>+IF(B30="",0,1*'DATI BOLLETTA'!$D$57*'DATI BOLLETTA'!$C$34*'Articolazione tariffaria'!$F$35)</f>
        <v>0</v>
      </c>
      <c r="E30" s="83">
        <f>+IF(B30="",0,1*'DATI BOLLETTA'!$D$58*'DATI BOLLETTA'!$C$34*'Articolazione tariffaria'!$F$36)</f>
        <v>0</v>
      </c>
      <c r="F30" s="83">
        <f>+IF(B30="",0,1*'DATI BOLLETTA'!$D$59*'DATI BOLLETTA'!$C$34*'Articolazione tariffaria'!$F$37)</f>
        <v>0</v>
      </c>
      <c r="G30" s="84">
        <f t="shared" si="10"/>
        <v>0</v>
      </c>
      <c r="H30" s="50"/>
      <c r="I30" s="130">
        <f>+IF('UNITA E CONSUMI SOTTOUTENZE'!E55&gt;'Articolazione tariffaria'!C$13*'RIPARTIZ SOTTO-UTENZA_dettagl'!C$4,('UNITA E CONSUMI SOTTOUTENZE'!E55-'Articolazione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tariffaria'!C$12*'RIPARTIZ SOTTO-UTENZA_dettagl'!C$4,('UNITA E CONSUMI SOTTOUTENZE'!E55-'Articolazione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tariffaria'!C$11*'RIPARTIZ SOTTO-UTENZA_dettagl'!C$4,('UNITA E CONSUMI SOTTOUTENZE'!E55-'Articolazione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tariffaria'!C$10*'RIPARTIZ SOTTO-UTENZA_dettagl'!C$4,('UNITA E CONSUMI SOTTOUTENZE'!E55-'Articolazione tariffaria'!C$10*'RIPARTIZ SOTTO-UTENZA_dettagl'!C$4)*'Articolazione tariffaria'!F$10+'Articolazione tariffaria'!D$9*'RIPARTIZ SOTTO-UTENZA_dettagl'!C$4*'Articolazione tariffaria'!F$9,'UNITA E CONSUMI SOTTOUTENZE'!E55*'Articolazione tariffaria'!F$9))))*'DATI BOLLETTA'!D$57</f>
        <v>0</v>
      </c>
      <c r="J30" s="83">
        <f>+'UNITA E CONSUMI SOTTOUTENZE'!E55*'Articolazione tariffaria'!$F$31*'DATI BOLLETTA'!$D$58</f>
        <v>0</v>
      </c>
      <c r="K30" s="83">
        <f>+'UNITA E CONSUMI SOTTOUTENZE'!E55*'Articolazione tariffaria'!$F$32*'DATI BOLLETTA'!$D$59</f>
        <v>0</v>
      </c>
      <c r="L30" s="84">
        <f t="shared" si="1"/>
        <v>0</v>
      </c>
      <c r="M30" s="50"/>
      <c r="N30" s="83">
        <f>+'UNITA E CONSUMI SOTTOUTENZE'!E55*'Articolazione tariffaria'!$F$59*'DATI BOLLETTA'!$D$57</f>
        <v>0</v>
      </c>
      <c r="O30" s="83">
        <f>+'UNITA E CONSUMI SOTTOUTENZE'!E55*'Articolazione tariffaria'!$F$59*'DATI BOLLETTA'!$D$58</f>
        <v>0</v>
      </c>
      <c r="P30" s="83">
        <f>+'UNITA E CONSUMI SOTTOUTENZE'!E55*'Articolazione tariffaria'!$F$59*'DATI BOLLETTA'!$D$59</f>
        <v>0</v>
      </c>
      <c r="Q30" s="84">
        <f t="shared" si="11"/>
        <v>0</v>
      </c>
      <c r="R30" s="50"/>
      <c r="S30" s="83">
        <f>+'UNITA E CONSUMI SOTTOUTENZE'!E55*'Articolazione tariffaria'!$F$49*'DATI BOLLETTA'!$D$57</f>
        <v>0</v>
      </c>
      <c r="T30" s="83">
        <f>+'UNITA E CONSUMI SOTTOUTENZE'!E55*'Articolazione tariffaria'!$F$50*'DATI BOLLETTA'!$D$58</f>
        <v>0</v>
      </c>
      <c r="U30" s="83">
        <f>+'UNITA E CONSUMI SOTTOUTENZE'!E55*'Articolazione tariffaria'!$F$51*'DATI BOLLETTA'!$D$59</f>
        <v>0</v>
      </c>
      <c r="V30" s="84">
        <f t="shared" si="2"/>
        <v>0</v>
      </c>
      <c r="W30" s="52"/>
      <c r="X30" s="83">
        <f t="shared" si="3"/>
        <v>0</v>
      </c>
      <c r="Y30" s="83">
        <f t="shared" si="4"/>
        <v>0</v>
      </c>
      <c r="Z30" s="83">
        <f t="shared" si="5"/>
        <v>0</v>
      </c>
      <c r="AA30" s="373" t="str">
        <f t="shared" si="6"/>
        <v/>
      </c>
      <c r="AB30" s="52"/>
      <c r="AC30" s="83">
        <f t="shared" si="0"/>
        <v>0</v>
      </c>
      <c r="AE30" s="106">
        <f t="shared" si="7"/>
        <v>0</v>
      </c>
    </row>
    <row r="31" spans="2:31" ht="21" x14ac:dyDescent="0.25">
      <c r="B31" s="363" t="str">
        <f>+IF(COUNTA('UNITA E CONSUMI SOTTOUTENZE'!C56)&gt;0,'UNITA E CONSUMI SOTTOUTENZE'!B56,"")</f>
        <v/>
      </c>
      <c r="D31" s="83">
        <f>+IF(B31="",0,1*'DATI BOLLETTA'!$D$57*'DATI BOLLETTA'!$C$34*'Articolazione tariffaria'!$F$35)</f>
        <v>0</v>
      </c>
      <c r="E31" s="83">
        <f>+IF(B31="",0,1*'DATI BOLLETTA'!$D$58*'DATI BOLLETTA'!$C$34*'Articolazione tariffaria'!$F$36)</f>
        <v>0</v>
      </c>
      <c r="F31" s="83">
        <f>+IF(B31="",0,1*'DATI BOLLETTA'!$D$59*'DATI BOLLETTA'!$C$34*'Articolazione tariffaria'!$F$37)</f>
        <v>0</v>
      </c>
      <c r="G31" s="84">
        <f t="shared" si="10"/>
        <v>0</v>
      </c>
      <c r="H31" s="50"/>
      <c r="I31" s="130">
        <f>+IF('UNITA E CONSUMI SOTTOUTENZE'!E56&gt;'Articolazione tariffaria'!C$13*'RIPARTIZ SOTTO-UTENZA_dettagl'!C$4,('UNITA E CONSUMI SOTTOUTENZE'!E56-'Articolazione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tariffaria'!C$12*'RIPARTIZ SOTTO-UTENZA_dettagl'!C$4,('UNITA E CONSUMI SOTTOUTENZE'!E56-'Articolazione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tariffaria'!C$11*'RIPARTIZ SOTTO-UTENZA_dettagl'!C$4,('UNITA E CONSUMI SOTTOUTENZE'!E56-'Articolazione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tariffaria'!C$10*'RIPARTIZ SOTTO-UTENZA_dettagl'!C$4,('UNITA E CONSUMI SOTTOUTENZE'!E56-'Articolazione tariffaria'!C$10*'RIPARTIZ SOTTO-UTENZA_dettagl'!C$4)*'Articolazione tariffaria'!F$10+'Articolazione tariffaria'!D$9*'RIPARTIZ SOTTO-UTENZA_dettagl'!C$4*'Articolazione tariffaria'!F$9,'UNITA E CONSUMI SOTTOUTENZE'!E56*'Articolazione tariffaria'!F$9))))*'DATI BOLLETTA'!D$57</f>
        <v>0</v>
      </c>
      <c r="J31" s="83">
        <f>+'UNITA E CONSUMI SOTTOUTENZE'!E56*'Articolazione tariffaria'!$F$31*'DATI BOLLETTA'!$D$58</f>
        <v>0</v>
      </c>
      <c r="K31" s="83">
        <f>+'UNITA E CONSUMI SOTTOUTENZE'!E56*'Articolazione tariffaria'!$F$32*'DATI BOLLETTA'!$D$59</f>
        <v>0</v>
      </c>
      <c r="L31" s="84">
        <f t="shared" si="1"/>
        <v>0</v>
      </c>
      <c r="M31" s="50"/>
      <c r="N31" s="83">
        <f>+'UNITA E CONSUMI SOTTOUTENZE'!E56*'Articolazione tariffaria'!$F$59*'DATI BOLLETTA'!$D$57</f>
        <v>0</v>
      </c>
      <c r="O31" s="83">
        <f>+'UNITA E CONSUMI SOTTOUTENZE'!E56*'Articolazione tariffaria'!$F$59*'DATI BOLLETTA'!$D$58</f>
        <v>0</v>
      </c>
      <c r="P31" s="83">
        <f>+'UNITA E CONSUMI SOTTOUTENZE'!E56*'Articolazione tariffaria'!$F$59*'DATI BOLLETTA'!$D$59</f>
        <v>0</v>
      </c>
      <c r="Q31" s="84">
        <f t="shared" si="11"/>
        <v>0</v>
      </c>
      <c r="R31" s="50"/>
      <c r="S31" s="83">
        <f>+'UNITA E CONSUMI SOTTOUTENZE'!E56*'Articolazione tariffaria'!$F$49*'DATI BOLLETTA'!$D$57</f>
        <v>0</v>
      </c>
      <c r="T31" s="83">
        <f>+'UNITA E CONSUMI SOTTOUTENZE'!E56*'Articolazione tariffaria'!$F$50*'DATI BOLLETTA'!$D$58</f>
        <v>0</v>
      </c>
      <c r="U31" s="83">
        <f>+'UNITA E CONSUMI SOTTOUTENZE'!E56*'Articolazione tariffaria'!$F$51*'DATI BOLLETTA'!$D$59</f>
        <v>0</v>
      </c>
      <c r="V31" s="84">
        <f t="shared" si="2"/>
        <v>0</v>
      </c>
      <c r="W31" s="52"/>
      <c r="X31" s="83">
        <f t="shared" si="3"/>
        <v>0</v>
      </c>
      <c r="Y31" s="83">
        <f t="shared" si="4"/>
        <v>0</v>
      </c>
      <c r="Z31" s="83">
        <f t="shared" si="5"/>
        <v>0</v>
      </c>
      <c r="AA31" s="373" t="str">
        <f t="shared" si="6"/>
        <v/>
      </c>
      <c r="AB31" s="52"/>
      <c r="AC31" s="83">
        <f t="shared" si="0"/>
        <v>0</v>
      </c>
      <c r="AE31" s="106">
        <f t="shared" si="7"/>
        <v>0</v>
      </c>
    </row>
    <row r="32" spans="2:31" ht="21" x14ac:dyDescent="0.25">
      <c r="B32" s="363" t="str">
        <f>+IF(COUNTA('UNITA E CONSUMI SOTTOUTENZE'!C57)&gt;0,'UNITA E CONSUMI SOTTOUTENZE'!B57,"")</f>
        <v/>
      </c>
      <c r="D32" s="83">
        <f>+IF(B32="",0,1*'DATI BOLLETTA'!$D$57*'DATI BOLLETTA'!$C$34*'Articolazione tariffaria'!$F$35)</f>
        <v>0</v>
      </c>
      <c r="E32" s="83">
        <f>+IF(B32="",0,1*'DATI BOLLETTA'!$D$58*'DATI BOLLETTA'!$C$34*'Articolazione tariffaria'!$F$36)</f>
        <v>0</v>
      </c>
      <c r="F32" s="83">
        <f>+IF(B32="",0,1*'DATI BOLLETTA'!$D$59*'DATI BOLLETTA'!$C$34*'Articolazione tariffaria'!$F$37)</f>
        <v>0</v>
      </c>
      <c r="G32" s="84">
        <f t="shared" si="10"/>
        <v>0</v>
      </c>
      <c r="H32" s="50"/>
      <c r="I32" s="130">
        <f>+IF('UNITA E CONSUMI SOTTOUTENZE'!E57&gt;'Articolazione tariffaria'!C$13*'RIPARTIZ SOTTO-UTENZA_dettagl'!C$4,('UNITA E CONSUMI SOTTOUTENZE'!E57-'Articolazione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tariffaria'!C$12*'RIPARTIZ SOTTO-UTENZA_dettagl'!C$4,('UNITA E CONSUMI SOTTOUTENZE'!E57-'Articolazione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tariffaria'!C$11*'RIPARTIZ SOTTO-UTENZA_dettagl'!C$4,('UNITA E CONSUMI SOTTOUTENZE'!E57-'Articolazione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tariffaria'!C$10*'RIPARTIZ SOTTO-UTENZA_dettagl'!C$4,('UNITA E CONSUMI SOTTOUTENZE'!E57-'Articolazione tariffaria'!C$10*'RIPARTIZ SOTTO-UTENZA_dettagl'!C$4)*'Articolazione tariffaria'!F$10+'Articolazione tariffaria'!D$9*'RIPARTIZ SOTTO-UTENZA_dettagl'!C$4*'Articolazione tariffaria'!F$9,'UNITA E CONSUMI SOTTOUTENZE'!E57*'Articolazione tariffaria'!F$9))))*'DATI BOLLETTA'!D$57</f>
        <v>0</v>
      </c>
      <c r="J32" s="83">
        <f>+'UNITA E CONSUMI SOTTOUTENZE'!E57*'Articolazione tariffaria'!$F$31*'DATI BOLLETTA'!$D$58</f>
        <v>0</v>
      </c>
      <c r="K32" s="83">
        <f>+'UNITA E CONSUMI SOTTOUTENZE'!E57*'Articolazione tariffaria'!$F$32*'DATI BOLLETTA'!$D$59</f>
        <v>0</v>
      </c>
      <c r="L32" s="84">
        <f t="shared" si="1"/>
        <v>0</v>
      </c>
      <c r="M32" s="50"/>
      <c r="N32" s="83">
        <f>+'UNITA E CONSUMI SOTTOUTENZE'!E57*'Articolazione tariffaria'!$F$59*'DATI BOLLETTA'!$D$57</f>
        <v>0</v>
      </c>
      <c r="O32" s="83">
        <f>+'UNITA E CONSUMI SOTTOUTENZE'!E57*'Articolazione tariffaria'!$F$59*'DATI BOLLETTA'!$D$58</f>
        <v>0</v>
      </c>
      <c r="P32" s="83">
        <f>+'UNITA E CONSUMI SOTTOUTENZE'!E57*'Articolazione tariffaria'!$F$59*'DATI BOLLETTA'!$D$59</f>
        <v>0</v>
      </c>
      <c r="Q32" s="84">
        <f t="shared" si="11"/>
        <v>0</v>
      </c>
      <c r="R32" s="50"/>
      <c r="S32" s="83">
        <f>+'UNITA E CONSUMI SOTTOUTENZE'!E57*'Articolazione tariffaria'!$F$49*'DATI BOLLETTA'!$D$57</f>
        <v>0</v>
      </c>
      <c r="T32" s="83">
        <f>+'UNITA E CONSUMI SOTTOUTENZE'!E57*'Articolazione tariffaria'!$F$50*'DATI BOLLETTA'!$D$58</f>
        <v>0</v>
      </c>
      <c r="U32" s="83">
        <f>+'UNITA E CONSUMI SOTTOUTENZE'!E57*'Articolazione tariffaria'!$F$51*'DATI BOLLETTA'!$D$59</f>
        <v>0</v>
      </c>
      <c r="V32" s="84">
        <f t="shared" si="2"/>
        <v>0</v>
      </c>
      <c r="W32" s="52"/>
      <c r="X32" s="83">
        <f t="shared" si="3"/>
        <v>0</v>
      </c>
      <c r="Y32" s="83">
        <f t="shared" si="4"/>
        <v>0</v>
      </c>
      <c r="Z32" s="83">
        <f t="shared" si="5"/>
        <v>0</v>
      </c>
      <c r="AA32" s="373" t="str">
        <f t="shared" si="6"/>
        <v/>
      </c>
      <c r="AB32" s="52"/>
      <c r="AC32" s="83">
        <f t="shared" si="0"/>
        <v>0</v>
      </c>
      <c r="AE32" s="106">
        <f t="shared" si="7"/>
        <v>0</v>
      </c>
    </row>
    <row r="33" spans="2:31" ht="21" x14ac:dyDescent="0.25">
      <c r="B33" s="363" t="str">
        <f>+IF(COUNTA('UNITA E CONSUMI SOTTOUTENZE'!C58)&gt;0,'UNITA E CONSUMI SOTTOUTENZE'!B58,"")</f>
        <v/>
      </c>
      <c r="D33" s="83">
        <f>+IF(B33="",0,1*'DATI BOLLETTA'!$D$57*'DATI BOLLETTA'!$C$34*'Articolazione tariffaria'!$F$35)</f>
        <v>0</v>
      </c>
      <c r="E33" s="83">
        <f>+IF(B33="",0,1*'DATI BOLLETTA'!$D$58*'DATI BOLLETTA'!$C$34*'Articolazione tariffaria'!$F$36)</f>
        <v>0</v>
      </c>
      <c r="F33" s="83">
        <f>+IF(B33="",0,1*'DATI BOLLETTA'!$D$59*'DATI BOLLETTA'!$C$34*'Articolazione tariffaria'!$F$37)</f>
        <v>0</v>
      </c>
      <c r="G33" s="84">
        <f t="shared" si="10"/>
        <v>0</v>
      </c>
      <c r="H33" s="50"/>
      <c r="I33" s="130">
        <f>+IF('UNITA E CONSUMI SOTTOUTENZE'!E58&gt;'Articolazione tariffaria'!C$13*'RIPARTIZ SOTTO-UTENZA_dettagl'!C$4,('UNITA E CONSUMI SOTTOUTENZE'!E58-'Articolazione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tariffaria'!C$12*'RIPARTIZ SOTTO-UTENZA_dettagl'!C$4,('UNITA E CONSUMI SOTTOUTENZE'!E58-'Articolazione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tariffaria'!C$11*'RIPARTIZ SOTTO-UTENZA_dettagl'!C$4,('UNITA E CONSUMI SOTTOUTENZE'!E58-'Articolazione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tariffaria'!C$10*'RIPARTIZ SOTTO-UTENZA_dettagl'!C$4,('UNITA E CONSUMI SOTTOUTENZE'!E58-'Articolazione tariffaria'!C$10*'RIPARTIZ SOTTO-UTENZA_dettagl'!C$4)*'Articolazione tariffaria'!F$10+'Articolazione tariffaria'!D$9*'RIPARTIZ SOTTO-UTENZA_dettagl'!C$4*'Articolazione tariffaria'!F$9,'UNITA E CONSUMI SOTTOUTENZE'!E58*'Articolazione tariffaria'!F$9))))*'DATI BOLLETTA'!D$57</f>
        <v>0</v>
      </c>
      <c r="J33" s="83">
        <f>+'UNITA E CONSUMI SOTTOUTENZE'!E58*'Articolazione tariffaria'!$F$31*'DATI BOLLETTA'!$D$58</f>
        <v>0</v>
      </c>
      <c r="K33" s="83">
        <f>+'UNITA E CONSUMI SOTTOUTENZE'!E58*'Articolazione tariffaria'!$F$32*'DATI BOLLETTA'!$D$59</f>
        <v>0</v>
      </c>
      <c r="L33" s="84">
        <f t="shared" si="1"/>
        <v>0</v>
      </c>
      <c r="M33" s="50"/>
      <c r="N33" s="83">
        <f>+'UNITA E CONSUMI SOTTOUTENZE'!E58*'Articolazione tariffaria'!$F$59*'DATI BOLLETTA'!$D$57</f>
        <v>0</v>
      </c>
      <c r="O33" s="83">
        <f>+'UNITA E CONSUMI SOTTOUTENZE'!E58*'Articolazione tariffaria'!$F$59*'DATI BOLLETTA'!$D$58</f>
        <v>0</v>
      </c>
      <c r="P33" s="83">
        <f>+'UNITA E CONSUMI SOTTOUTENZE'!E58*'Articolazione tariffaria'!$F$59*'DATI BOLLETTA'!$D$59</f>
        <v>0</v>
      </c>
      <c r="Q33" s="84">
        <f t="shared" si="11"/>
        <v>0</v>
      </c>
      <c r="R33" s="50"/>
      <c r="S33" s="83">
        <f>+'UNITA E CONSUMI SOTTOUTENZE'!E58*'Articolazione tariffaria'!$F$49*'DATI BOLLETTA'!$D$57</f>
        <v>0</v>
      </c>
      <c r="T33" s="83">
        <f>+'UNITA E CONSUMI SOTTOUTENZE'!E58*'Articolazione tariffaria'!$F$50*'DATI BOLLETTA'!$D$58</f>
        <v>0</v>
      </c>
      <c r="U33" s="83">
        <f>+'UNITA E CONSUMI SOTTOUTENZE'!E58*'Articolazione tariffaria'!$F$51*'DATI BOLLETTA'!$D$59</f>
        <v>0</v>
      </c>
      <c r="V33" s="84">
        <f t="shared" si="2"/>
        <v>0</v>
      </c>
      <c r="W33" s="52"/>
      <c r="X33" s="83">
        <f t="shared" si="3"/>
        <v>0</v>
      </c>
      <c r="Y33" s="83">
        <f t="shared" si="4"/>
        <v>0</v>
      </c>
      <c r="Z33" s="83">
        <f t="shared" si="5"/>
        <v>0</v>
      </c>
      <c r="AA33" s="373" t="str">
        <f t="shared" si="6"/>
        <v/>
      </c>
      <c r="AB33" s="52"/>
      <c r="AC33" s="83">
        <f t="shared" si="0"/>
        <v>0</v>
      </c>
      <c r="AE33" s="106">
        <f t="shared" si="7"/>
        <v>0</v>
      </c>
    </row>
    <row r="34" spans="2:31" ht="21" x14ac:dyDescent="0.25">
      <c r="B34" s="363" t="str">
        <f>+IF(COUNTA('UNITA E CONSUMI SOTTOUTENZE'!C59)&gt;0,'UNITA E CONSUMI SOTTOUTENZE'!B59,"")</f>
        <v/>
      </c>
      <c r="D34" s="83">
        <f>+IF(B34="",0,1*'DATI BOLLETTA'!$D$57*'DATI BOLLETTA'!$C$34*'Articolazione tariffaria'!$F$35)</f>
        <v>0</v>
      </c>
      <c r="E34" s="83">
        <f>+IF(B34="",0,1*'DATI BOLLETTA'!$D$58*'DATI BOLLETTA'!$C$34*'Articolazione tariffaria'!$F$36)</f>
        <v>0</v>
      </c>
      <c r="F34" s="83">
        <f>+IF(B34="",0,1*'DATI BOLLETTA'!$D$59*'DATI BOLLETTA'!$C$34*'Articolazione tariffaria'!$F$37)</f>
        <v>0</v>
      </c>
      <c r="G34" s="84">
        <f t="shared" si="10"/>
        <v>0</v>
      </c>
      <c r="H34" s="50"/>
      <c r="I34" s="130">
        <f>+IF('UNITA E CONSUMI SOTTOUTENZE'!E59&gt;'Articolazione tariffaria'!C$13*'RIPARTIZ SOTTO-UTENZA_dettagl'!C$4,('UNITA E CONSUMI SOTTOUTENZE'!E59-'Articolazione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tariffaria'!C$12*'RIPARTIZ SOTTO-UTENZA_dettagl'!C$4,('UNITA E CONSUMI SOTTOUTENZE'!E59-'Articolazione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tariffaria'!C$11*'RIPARTIZ SOTTO-UTENZA_dettagl'!C$4,('UNITA E CONSUMI SOTTOUTENZE'!E59-'Articolazione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tariffaria'!C$10*'RIPARTIZ SOTTO-UTENZA_dettagl'!C$4,('UNITA E CONSUMI SOTTOUTENZE'!E59-'Articolazione tariffaria'!C$10*'RIPARTIZ SOTTO-UTENZA_dettagl'!C$4)*'Articolazione tariffaria'!F$10+'Articolazione tariffaria'!D$9*'RIPARTIZ SOTTO-UTENZA_dettagl'!C$4*'Articolazione tariffaria'!F$9,'UNITA E CONSUMI SOTTOUTENZE'!E59*'Articolazione tariffaria'!F$9))))*'DATI BOLLETTA'!D$57</f>
        <v>0</v>
      </c>
      <c r="J34" s="83">
        <f>+'UNITA E CONSUMI SOTTOUTENZE'!E59*'Articolazione tariffaria'!$F$31*'DATI BOLLETTA'!$D$58</f>
        <v>0</v>
      </c>
      <c r="K34" s="83">
        <f>+'UNITA E CONSUMI SOTTOUTENZE'!E59*'Articolazione tariffaria'!$F$32*'DATI BOLLETTA'!$D$59</f>
        <v>0</v>
      </c>
      <c r="L34" s="84">
        <f t="shared" si="1"/>
        <v>0</v>
      </c>
      <c r="M34" s="50"/>
      <c r="N34" s="83">
        <f>+'UNITA E CONSUMI SOTTOUTENZE'!E59*'Articolazione tariffaria'!$F$59*'DATI BOLLETTA'!$D$57</f>
        <v>0</v>
      </c>
      <c r="O34" s="83">
        <f>+'UNITA E CONSUMI SOTTOUTENZE'!E59*'Articolazione tariffaria'!$F$59*'DATI BOLLETTA'!$D$58</f>
        <v>0</v>
      </c>
      <c r="P34" s="83">
        <f>+'UNITA E CONSUMI SOTTOUTENZE'!E59*'Articolazione tariffaria'!$F$59*'DATI BOLLETTA'!$D$59</f>
        <v>0</v>
      </c>
      <c r="Q34" s="84">
        <f t="shared" si="11"/>
        <v>0</v>
      </c>
      <c r="R34" s="50"/>
      <c r="S34" s="83">
        <f>+'UNITA E CONSUMI SOTTOUTENZE'!E59*'Articolazione tariffaria'!$F$49*'DATI BOLLETTA'!$D$57</f>
        <v>0</v>
      </c>
      <c r="T34" s="83">
        <f>+'UNITA E CONSUMI SOTTOUTENZE'!E59*'Articolazione tariffaria'!$F$50*'DATI BOLLETTA'!$D$58</f>
        <v>0</v>
      </c>
      <c r="U34" s="83">
        <f>+'UNITA E CONSUMI SOTTOUTENZE'!E59*'Articolazione tariffaria'!$F$51*'DATI BOLLETTA'!$D$59</f>
        <v>0</v>
      </c>
      <c r="V34" s="84">
        <f t="shared" si="2"/>
        <v>0</v>
      </c>
      <c r="W34" s="52"/>
      <c r="X34" s="83">
        <f t="shared" si="3"/>
        <v>0</v>
      </c>
      <c r="Y34" s="83">
        <f t="shared" si="4"/>
        <v>0</v>
      </c>
      <c r="Z34" s="83">
        <f t="shared" si="5"/>
        <v>0</v>
      </c>
      <c r="AA34" s="373" t="str">
        <f t="shared" si="6"/>
        <v/>
      </c>
      <c r="AB34" s="52"/>
      <c r="AC34" s="83">
        <f t="shared" si="0"/>
        <v>0</v>
      </c>
      <c r="AE34" s="106">
        <f t="shared" si="7"/>
        <v>0</v>
      </c>
    </row>
    <row r="35" spans="2:31" ht="21" x14ac:dyDescent="0.25">
      <c r="B35" s="363" t="str">
        <f>+IF(COUNTA('UNITA E CONSUMI SOTTOUTENZE'!C60)&gt;0,'UNITA E CONSUMI SOTTOUTENZE'!B60,"")</f>
        <v/>
      </c>
      <c r="D35" s="83">
        <f>+IF(B35="",0,1*'DATI BOLLETTA'!$D$57*'DATI BOLLETTA'!$C$34*'Articolazione tariffaria'!$F$35)</f>
        <v>0</v>
      </c>
      <c r="E35" s="83">
        <f>+IF(B35="",0,1*'DATI BOLLETTA'!$D$58*'DATI BOLLETTA'!$C$34*'Articolazione tariffaria'!$F$36)</f>
        <v>0</v>
      </c>
      <c r="F35" s="83">
        <f>+IF(B35="",0,1*'DATI BOLLETTA'!$D$59*'DATI BOLLETTA'!$C$34*'Articolazione tariffaria'!$F$37)</f>
        <v>0</v>
      </c>
      <c r="G35" s="84">
        <f t="shared" si="10"/>
        <v>0</v>
      </c>
      <c r="H35" s="50"/>
      <c r="I35" s="130">
        <f>+IF('UNITA E CONSUMI SOTTOUTENZE'!E60&gt;'Articolazione tariffaria'!C$13*'RIPARTIZ SOTTO-UTENZA_dettagl'!C$4,('UNITA E CONSUMI SOTTOUTENZE'!E60-'Articolazione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tariffaria'!C$12*'RIPARTIZ SOTTO-UTENZA_dettagl'!C$4,('UNITA E CONSUMI SOTTOUTENZE'!E60-'Articolazione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tariffaria'!C$11*'RIPARTIZ SOTTO-UTENZA_dettagl'!C$4,('UNITA E CONSUMI SOTTOUTENZE'!E60-'Articolazione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tariffaria'!C$10*'RIPARTIZ SOTTO-UTENZA_dettagl'!C$4,('UNITA E CONSUMI SOTTOUTENZE'!E60-'Articolazione tariffaria'!C$10*'RIPARTIZ SOTTO-UTENZA_dettagl'!C$4)*'Articolazione tariffaria'!F$10+'Articolazione tariffaria'!D$9*'RIPARTIZ SOTTO-UTENZA_dettagl'!C$4*'Articolazione tariffaria'!F$9,'UNITA E CONSUMI SOTTOUTENZE'!E60*'Articolazione tariffaria'!F$9))))*'DATI BOLLETTA'!D$57</f>
        <v>0</v>
      </c>
      <c r="J35" s="83">
        <f>+'UNITA E CONSUMI SOTTOUTENZE'!E60*'Articolazione tariffaria'!$F$31*'DATI BOLLETTA'!$D$58</f>
        <v>0</v>
      </c>
      <c r="K35" s="83">
        <f>+'UNITA E CONSUMI SOTTOUTENZE'!E60*'Articolazione tariffaria'!$F$32*'DATI BOLLETTA'!$D$59</f>
        <v>0</v>
      </c>
      <c r="L35" s="84">
        <f t="shared" si="1"/>
        <v>0</v>
      </c>
      <c r="M35" s="50"/>
      <c r="N35" s="83">
        <f>+'UNITA E CONSUMI SOTTOUTENZE'!E60*'Articolazione tariffaria'!$F$59*'DATI BOLLETTA'!$D$57</f>
        <v>0</v>
      </c>
      <c r="O35" s="83">
        <f>+'UNITA E CONSUMI SOTTOUTENZE'!E60*'Articolazione tariffaria'!$F$59*'DATI BOLLETTA'!$D$58</f>
        <v>0</v>
      </c>
      <c r="P35" s="83">
        <f>+'UNITA E CONSUMI SOTTOUTENZE'!E60*'Articolazione tariffaria'!$F$59*'DATI BOLLETTA'!$D$59</f>
        <v>0</v>
      </c>
      <c r="Q35" s="84">
        <f t="shared" si="11"/>
        <v>0</v>
      </c>
      <c r="R35" s="50"/>
      <c r="S35" s="83">
        <f>+'UNITA E CONSUMI SOTTOUTENZE'!E60*'Articolazione tariffaria'!$F$49*'DATI BOLLETTA'!$D$57</f>
        <v>0</v>
      </c>
      <c r="T35" s="83">
        <f>+'UNITA E CONSUMI SOTTOUTENZE'!E60*'Articolazione tariffaria'!$F$50*'DATI BOLLETTA'!$D$58</f>
        <v>0</v>
      </c>
      <c r="U35" s="83">
        <f>+'UNITA E CONSUMI SOTTOUTENZE'!E60*'Articolazione tariffaria'!$F$51*'DATI BOLLETTA'!$D$59</f>
        <v>0</v>
      </c>
      <c r="V35" s="84">
        <f t="shared" si="2"/>
        <v>0</v>
      </c>
      <c r="W35" s="52"/>
      <c r="X35" s="83">
        <f t="shared" si="3"/>
        <v>0</v>
      </c>
      <c r="Y35" s="83">
        <f t="shared" si="4"/>
        <v>0</v>
      </c>
      <c r="Z35" s="83">
        <f t="shared" si="5"/>
        <v>0</v>
      </c>
      <c r="AA35" s="373" t="str">
        <f t="shared" si="6"/>
        <v/>
      </c>
      <c r="AB35" s="52"/>
      <c r="AC35" s="83">
        <f t="shared" si="0"/>
        <v>0</v>
      </c>
      <c r="AE35" s="106">
        <f t="shared" si="7"/>
        <v>0</v>
      </c>
    </row>
    <row r="36" spans="2:31" ht="21" x14ac:dyDescent="0.25">
      <c r="B36" s="363" t="str">
        <f>+IF(COUNTA('UNITA E CONSUMI SOTTOUTENZE'!C61)&gt;0,'UNITA E CONSUMI SOTTOUTENZE'!B61,"")</f>
        <v/>
      </c>
      <c r="D36" s="83">
        <f>+IF(B36="",0,1*'DATI BOLLETTA'!$D$57*'DATI BOLLETTA'!$C$34*'Articolazione tariffaria'!$F$35)</f>
        <v>0</v>
      </c>
      <c r="E36" s="83">
        <f>+IF(B36="",0,1*'DATI BOLLETTA'!$D$58*'DATI BOLLETTA'!$C$34*'Articolazione tariffaria'!$F$36)</f>
        <v>0</v>
      </c>
      <c r="F36" s="83">
        <f>+IF(B36="",0,1*'DATI BOLLETTA'!$D$59*'DATI BOLLETTA'!$C$34*'Articolazione tariffaria'!$F$37)</f>
        <v>0</v>
      </c>
      <c r="G36" s="84">
        <f t="shared" si="10"/>
        <v>0</v>
      </c>
      <c r="H36" s="50"/>
      <c r="I36" s="130">
        <f>+IF('UNITA E CONSUMI SOTTOUTENZE'!E61&gt;'Articolazione tariffaria'!C$13*'RIPARTIZ SOTTO-UTENZA_dettagl'!C$4,('UNITA E CONSUMI SOTTOUTENZE'!E61-'Articolazione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tariffaria'!C$12*'RIPARTIZ SOTTO-UTENZA_dettagl'!C$4,('UNITA E CONSUMI SOTTOUTENZE'!E61-'Articolazione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tariffaria'!C$11*'RIPARTIZ SOTTO-UTENZA_dettagl'!C$4,('UNITA E CONSUMI SOTTOUTENZE'!E61-'Articolazione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tariffaria'!C$10*'RIPARTIZ SOTTO-UTENZA_dettagl'!C$4,('UNITA E CONSUMI SOTTOUTENZE'!E61-'Articolazione tariffaria'!C$10*'RIPARTIZ SOTTO-UTENZA_dettagl'!C$4)*'Articolazione tariffaria'!F$10+'Articolazione tariffaria'!D$9*'RIPARTIZ SOTTO-UTENZA_dettagl'!C$4*'Articolazione tariffaria'!F$9,'UNITA E CONSUMI SOTTOUTENZE'!E61*'Articolazione tariffaria'!F$9))))*'DATI BOLLETTA'!D$57</f>
        <v>0</v>
      </c>
      <c r="J36" s="83">
        <f>+'UNITA E CONSUMI SOTTOUTENZE'!E61*'Articolazione tariffaria'!$F$31*'DATI BOLLETTA'!$D$58</f>
        <v>0</v>
      </c>
      <c r="K36" s="83">
        <f>+'UNITA E CONSUMI SOTTOUTENZE'!E61*'Articolazione tariffaria'!$F$32*'DATI BOLLETTA'!$D$59</f>
        <v>0</v>
      </c>
      <c r="L36" s="84">
        <f t="shared" si="1"/>
        <v>0</v>
      </c>
      <c r="M36" s="50"/>
      <c r="N36" s="83">
        <f>+'UNITA E CONSUMI SOTTOUTENZE'!E61*'Articolazione tariffaria'!$F$59*'DATI BOLLETTA'!$D$57</f>
        <v>0</v>
      </c>
      <c r="O36" s="83">
        <f>+'UNITA E CONSUMI SOTTOUTENZE'!E61*'Articolazione tariffaria'!$F$59*'DATI BOLLETTA'!$D$58</f>
        <v>0</v>
      </c>
      <c r="P36" s="83">
        <f>+'UNITA E CONSUMI SOTTOUTENZE'!E61*'Articolazione tariffaria'!$F$59*'DATI BOLLETTA'!$D$59</f>
        <v>0</v>
      </c>
      <c r="Q36" s="84">
        <f t="shared" si="11"/>
        <v>0</v>
      </c>
      <c r="R36" s="50"/>
      <c r="S36" s="83">
        <f>+'UNITA E CONSUMI SOTTOUTENZE'!E61*'Articolazione tariffaria'!$F$49*'DATI BOLLETTA'!$D$57</f>
        <v>0</v>
      </c>
      <c r="T36" s="83">
        <f>+'UNITA E CONSUMI SOTTOUTENZE'!E61*'Articolazione tariffaria'!$F$50*'DATI BOLLETTA'!$D$58</f>
        <v>0</v>
      </c>
      <c r="U36" s="83">
        <f>+'UNITA E CONSUMI SOTTOUTENZE'!E61*'Articolazione tariffaria'!$F$51*'DATI BOLLETTA'!$D$59</f>
        <v>0</v>
      </c>
      <c r="V36" s="84">
        <f t="shared" si="2"/>
        <v>0</v>
      </c>
      <c r="W36" s="52"/>
      <c r="X36" s="83">
        <f t="shared" si="3"/>
        <v>0</v>
      </c>
      <c r="Y36" s="83">
        <f t="shared" si="4"/>
        <v>0</v>
      </c>
      <c r="Z36" s="83">
        <f t="shared" si="5"/>
        <v>0</v>
      </c>
      <c r="AA36" s="373" t="str">
        <f t="shared" si="6"/>
        <v/>
      </c>
      <c r="AB36" s="52"/>
      <c r="AC36" s="83">
        <f t="shared" si="0"/>
        <v>0</v>
      </c>
      <c r="AE36" s="106">
        <f t="shared" si="7"/>
        <v>0</v>
      </c>
    </row>
    <row r="37" spans="2:31" ht="21" x14ac:dyDescent="0.25">
      <c r="B37" s="363" t="str">
        <f>+IF(COUNTA('UNITA E CONSUMI SOTTOUTENZE'!C62)&gt;0,'UNITA E CONSUMI SOTTOUTENZE'!B62,"")</f>
        <v/>
      </c>
      <c r="D37" s="83">
        <f>+IF(B37="",0,1*'DATI BOLLETTA'!$D$57*'DATI BOLLETTA'!$C$34*'Articolazione tariffaria'!$F$35)</f>
        <v>0</v>
      </c>
      <c r="E37" s="83">
        <f>+IF(B37="",0,1*'DATI BOLLETTA'!$D$58*'DATI BOLLETTA'!$C$34*'Articolazione tariffaria'!$F$36)</f>
        <v>0</v>
      </c>
      <c r="F37" s="83">
        <f>+IF(B37="",0,1*'DATI BOLLETTA'!$D$59*'DATI BOLLETTA'!$C$34*'Articolazione tariffaria'!$F$37)</f>
        <v>0</v>
      </c>
      <c r="G37" s="84">
        <f t="shared" si="10"/>
        <v>0</v>
      </c>
      <c r="H37" s="50"/>
      <c r="I37" s="130">
        <f>+IF('UNITA E CONSUMI SOTTOUTENZE'!E62&gt;'Articolazione tariffaria'!C$13*'RIPARTIZ SOTTO-UTENZA_dettagl'!C$4,('UNITA E CONSUMI SOTTOUTENZE'!E62-'Articolazione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tariffaria'!C$12*'RIPARTIZ SOTTO-UTENZA_dettagl'!C$4,('UNITA E CONSUMI SOTTOUTENZE'!E62-'Articolazione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tariffaria'!C$11*'RIPARTIZ SOTTO-UTENZA_dettagl'!C$4,('UNITA E CONSUMI SOTTOUTENZE'!E62-'Articolazione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tariffaria'!C$10*'RIPARTIZ SOTTO-UTENZA_dettagl'!C$4,('UNITA E CONSUMI SOTTOUTENZE'!E62-'Articolazione tariffaria'!C$10*'RIPARTIZ SOTTO-UTENZA_dettagl'!C$4)*'Articolazione tariffaria'!F$10+'Articolazione tariffaria'!D$9*'RIPARTIZ SOTTO-UTENZA_dettagl'!C$4*'Articolazione tariffaria'!F$9,'UNITA E CONSUMI SOTTOUTENZE'!E62*'Articolazione tariffaria'!F$9))))*'DATI BOLLETTA'!D$57</f>
        <v>0</v>
      </c>
      <c r="J37" s="83">
        <f>+'UNITA E CONSUMI SOTTOUTENZE'!E62*'Articolazione tariffaria'!$F$31*'DATI BOLLETTA'!$D$58</f>
        <v>0</v>
      </c>
      <c r="K37" s="83">
        <f>+'UNITA E CONSUMI SOTTOUTENZE'!E62*'Articolazione tariffaria'!$F$32*'DATI BOLLETTA'!$D$59</f>
        <v>0</v>
      </c>
      <c r="L37" s="84">
        <f t="shared" si="1"/>
        <v>0</v>
      </c>
      <c r="M37" s="50"/>
      <c r="N37" s="83">
        <f>+'UNITA E CONSUMI SOTTOUTENZE'!E62*'Articolazione tariffaria'!$F$59*'DATI BOLLETTA'!$D$57</f>
        <v>0</v>
      </c>
      <c r="O37" s="83">
        <f>+'UNITA E CONSUMI SOTTOUTENZE'!E62*'Articolazione tariffaria'!$F$59*'DATI BOLLETTA'!$D$58</f>
        <v>0</v>
      </c>
      <c r="P37" s="83">
        <f>+'UNITA E CONSUMI SOTTOUTENZE'!E62*'Articolazione tariffaria'!$F$59*'DATI BOLLETTA'!$D$59</f>
        <v>0</v>
      </c>
      <c r="Q37" s="84">
        <f t="shared" si="11"/>
        <v>0</v>
      </c>
      <c r="R37" s="50"/>
      <c r="S37" s="83">
        <f>+'UNITA E CONSUMI SOTTOUTENZE'!E62*'Articolazione tariffaria'!$F$49*'DATI BOLLETTA'!$D$57</f>
        <v>0</v>
      </c>
      <c r="T37" s="83">
        <f>+'UNITA E CONSUMI SOTTOUTENZE'!E62*'Articolazione tariffaria'!$F$50*'DATI BOLLETTA'!$D$58</f>
        <v>0</v>
      </c>
      <c r="U37" s="83">
        <f>+'UNITA E CONSUMI SOTTOUTENZE'!E62*'Articolazione tariffaria'!$F$51*'DATI BOLLETTA'!$D$59</f>
        <v>0</v>
      </c>
      <c r="V37" s="84">
        <f t="shared" si="2"/>
        <v>0</v>
      </c>
      <c r="W37" s="52"/>
      <c r="X37" s="83">
        <f t="shared" si="3"/>
        <v>0</v>
      </c>
      <c r="Y37" s="83">
        <f t="shared" si="4"/>
        <v>0</v>
      </c>
      <c r="Z37" s="83">
        <f t="shared" si="5"/>
        <v>0</v>
      </c>
      <c r="AA37" s="373" t="str">
        <f t="shared" si="6"/>
        <v/>
      </c>
      <c r="AB37" s="52"/>
      <c r="AC37" s="83">
        <f t="shared" ref="AC37:AC68" si="12">IFERROR(+AC$4*AA37,0)</f>
        <v>0</v>
      </c>
      <c r="AE37" s="106">
        <f t="shared" si="7"/>
        <v>0</v>
      </c>
    </row>
    <row r="38" spans="2:31" ht="21" x14ac:dyDescent="0.25">
      <c r="B38" s="363" t="str">
        <f>+IF(COUNTA('UNITA E CONSUMI SOTTOUTENZE'!C63)&gt;0,'UNITA E CONSUMI SOTTOUTENZE'!B63,"")</f>
        <v/>
      </c>
      <c r="D38" s="83">
        <f>+IF(B38="",0,1*'DATI BOLLETTA'!$D$57*'DATI BOLLETTA'!$C$34*'Articolazione tariffaria'!$F$35)</f>
        <v>0</v>
      </c>
      <c r="E38" s="83">
        <f>+IF(B38="",0,1*'DATI BOLLETTA'!$D$58*'DATI BOLLETTA'!$C$34*'Articolazione tariffaria'!$F$36)</f>
        <v>0</v>
      </c>
      <c r="F38" s="83">
        <f>+IF(B38="",0,1*'DATI BOLLETTA'!$D$59*'DATI BOLLETTA'!$C$34*'Articolazione tariffaria'!$F$37)</f>
        <v>0</v>
      </c>
      <c r="G38" s="84">
        <f t="shared" si="10"/>
        <v>0</v>
      </c>
      <c r="H38" s="50"/>
      <c r="I38" s="130">
        <f>+IF('UNITA E CONSUMI SOTTOUTENZE'!E63&gt;'Articolazione tariffaria'!C$13*'RIPARTIZ SOTTO-UTENZA_dettagl'!C$4,('UNITA E CONSUMI SOTTOUTENZE'!E63-'Articolazione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tariffaria'!C$12*'RIPARTIZ SOTTO-UTENZA_dettagl'!C$4,('UNITA E CONSUMI SOTTOUTENZE'!E63-'Articolazione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tariffaria'!C$11*'RIPARTIZ SOTTO-UTENZA_dettagl'!C$4,('UNITA E CONSUMI SOTTOUTENZE'!E63-'Articolazione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tariffaria'!C$10*'RIPARTIZ SOTTO-UTENZA_dettagl'!C$4,('UNITA E CONSUMI SOTTOUTENZE'!E63-'Articolazione tariffaria'!C$10*'RIPARTIZ SOTTO-UTENZA_dettagl'!C$4)*'Articolazione tariffaria'!F$10+'Articolazione tariffaria'!D$9*'RIPARTIZ SOTTO-UTENZA_dettagl'!C$4*'Articolazione tariffaria'!F$9,'UNITA E CONSUMI SOTTOUTENZE'!E63*'Articolazione tariffaria'!F$9))))*'DATI BOLLETTA'!D$57</f>
        <v>0</v>
      </c>
      <c r="J38" s="83">
        <f>+'UNITA E CONSUMI SOTTOUTENZE'!E63*'Articolazione tariffaria'!$F$31*'DATI BOLLETTA'!$D$58</f>
        <v>0</v>
      </c>
      <c r="K38" s="83">
        <f>+'UNITA E CONSUMI SOTTOUTENZE'!E63*'Articolazione tariffaria'!$F$32*'DATI BOLLETTA'!$D$59</f>
        <v>0</v>
      </c>
      <c r="L38" s="84">
        <f t="shared" si="1"/>
        <v>0</v>
      </c>
      <c r="M38" s="50"/>
      <c r="N38" s="83">
        <f>+'UNITA E CONSUMI SOTTOUTENZE'!E63*'Articolazione tariffaria'!$F$59*'DATI BOLLETTA'!$D$57</f>
        <v>0</v>
      </c>
      <c r="O38" s="83">
        <f>+'UNITA E CONSUMI SOTTOUTENZE'!E63*'Articolazione tariffaria'!$F$59*'DATI BOLLETTA'!$D$58</f>
        <v>0</v>
      </c>
      <c r="P38" s="83">
        <f>+'UNITA E CONSUMI SOTTOUTENZE'!E63*'Articolazione tariffaria'!$F$59*'DATI BOLLETTA'!$D$59</f>
        <v>0</v>
      </c>
      <c r="Q38" s="84">
        <f t="shared" si="11"/>
        <v>0</v>
      </c>
      <c r="R38" s="50"/>
      <c r="S38" s="83">
        <f>+'UNITA E CONSUMI SOTTOUTENZE'!E63*'Articolazione tariffaria'!$F$49*'DATI BOLLETTA'!$D$57</f>
        <v>0</v>
      </c>
      <c r="T38" s="83">
        <f>+'UNITA E CONSUMI SOTTOUTENZE'!E63*'Articolazione tariffaria'!$F$50*'DATI BOLLETTA'!$D$58</f>
        <v>0</v>
      </c>
      <c r="U38" s="83">
        <f>+'UNITA E CONSUMI SOTTOUTENZE'!E63*'Articolazione tariffaria'!$F$51*'DATI BOLLETTA'!$D$59</f>
        <v>0</v>
      </c>
      <c r="V38" s="84">
        <f t="shared" si="2"/>
        <v>0</v>
      </c>
      <c r="W38" s="52"/>
      <c r="X38" s="83">
        <f t="shared" si="3"/>
        <v>0</v>
      </c>
      <c r="Y38" s="83">
        <f t="shared" si="4"/>
        <v>0</v>
      </c>
      <c r="Z38" s="83">
        <f t="shared" si="5"/>
        <v>0</v>
      </c>
      <c r="AA38" s="373" t="str">
        <f t="shared" si="6"/>
        <v/>
      </c>
      <c r="AB38" s="52"/>
      <c r="AC38" s="83">
        <f t="shared" si="12"/>
        <v>0</v>
      </c>
      <c r="AE38" s="106">
        <f t="shared" si="7"/>
        <v>0</v>
      </c>
    </row>
    <row r="39" spans="2:31" ht="21" x14ac:dyDescent="0.25">
      <c r="B39" s="363" t="str">
        <f>+IF(COUNTA('UNITA E CONSUMI SOTTOUTENZE'!C64)&gt;0,'UNITA E CONSUMI SOTTOUTENZE'!B64,"")</f>
        <v/>
      </c>
      <c r="D39" s="83">
        <f>+IF(B39="",0,1*'DATI BOLLETTA'!$D$57*'DATI BOLLETTA'!$C$34*'Articolazione tariffaria'!$F$35)</f>
        <v>0</v>
      </c>
      <c r="E39" s="83">
        <f>+IF(B39="",0,1*'DATI BOLLETTA'!$D$58*'DATI BOLLETTA'!$C$34*'Articolazione tariffaria'!$F$36)</f>
        <v>0</v>
      </c>
      <c r="F39" s="83">
        <f>+IF(B39="",0,1*'DATI BOLLETTA'!$D$59*'DATI BOLLETTA'!$C$34*'Articolazione tariffaria'!$F$37)</f>
        <v>0</v>
      </c>
      <c r="G39" s="84">
        <f t="shared" si="10"/>
        <v>0</v>
      </c>
      <c r="H39" s="50"/>
      <c r="I39" s="130">
        <f>+IF('UNITA E CONSUMI SOTTOUTENZE'!E64&gt;'Articolazione tariffaria'!C$13*'RIPARTIZ SOTTO-UTENZA_dettagl'!C$4,('UNITA E CONSUMI SOTTOUTENZE'!E64-'Articolazione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tariffaria'!C$12*'RIPARTIZ SOTTO-UTENZA_dettagl'!C$4,('UNITA E CONSUMI SOTTOUTENZE'!E64-'Articolazione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tariffaria'!C$11*'RIPARTIZ SOTTO-UTENZA_dettagl'!C$4,('UNITA E CONSUMI SOTTOUTENZE'!E64-'Articolazione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tariffaria'!C$10*'RIPARTIZ SOTTO-UTENZA_dettagl'!C$4,('UNITA E CONSUMI SOTTOUTENZE'!E64-'Articolazione tariffaria'!C$10*'RIPARTIZ SOTTO-UTENZA_dettagl'!C$4)*'Articolazione tariffaria'!F$10+'Articolazione tariffaria'!D$9*'RIPARTIZ SOTTO-UTENZA_dettagl'!C$4*'Articolazione tariffaria'!F$9,'UNITA E CONSUMI SOTTOUTENZE'!E64*'Articolazione tariffaria'!F$9))))*'DATI BOLLETTA'!D$57</f>
        <v>0</v>
      </c>
      <c r="J39" s="83">
        <f>+'UNITA E CONSUMI SOTTOUTENZE'!E64*'Articolazione tariffaria'!$F$31*'DATI BOLLETTA'!$D$58</f>
        <v>0</v>
      </c>
      <c r="K39" s="83">
        <f>+'UNITA E CONSUMI SOTTOUTENZE'!E64*'Articolazione tariffaria'!$F$32*'DATI BOLLETTA'!$D$59</f>
        <v>0</v>
      </c>
      <c r="L39" s="84">
        <f t="shared" si="1"/>
        <v>0</v>
      </c>
      <c r="M39" s="50"/>
      <c r="N39" s="83">
        <f>+'UNITA E CONSUMI SOTTOUTENZE'!E64*'Articolazione tariffaria'!$F$59*'DATI BOLLETTA'!$D$57</f>
        <v>0</v>
      </c>
      <c r="O39" s="83">
        <f>+'UNITA E CONSUMI SOTTOUTENZE'!E64*'Articolazione tariffaria'!$F$59*'DATI BOLLETTA'!$D$58</f>
        <v>0</v>
      </c>
      <c r="P39" s="83">
        <f>+'UNITA E CONSUMI SOTTOUTENZE'!E64*'Articolazione tariffaria'!$F$59*'DATI BOLLETTA'!$D$59</f>
        <v>0</v>
      </c>
      <c r="Q39" s="84">
        <f t="shared" si="11"/>
        <v>0</v>
      </c>
      <c r="R39" s="50"/>
      <c r="S39" s="83">
        <f>+'UNITA E CONSUMI SOTTOUTENZE'!E64*'Articolazione tariffaria'!$F$49*'DATI BOLLETTA'!$D$57</f>
        <v>0</v>
      </c>
      <c r="T39" s="83">
        <f>+'UNITA E CONSUMI SOTTOUTENZE'!E64*'Articolazione tariffaria'!$F$50*'DATI BOLLETTA'!$D$58</f>
        <v>0</v>
      </c>
      <c r="U39" s="83">
        <f>+'UNITA E CONSUMI SOTTOUTENZE'!E64*'Articolazione tariffaria'!$F$51*'DATI BOLLETTA'!$D$59</f>
        <v>0</v>
      </c>
      <c r="V39" s="84">
        <f t="shared" si="2"/>
        <v>0</v>
      </c>
      <c r="W39" s="52"/>
      <c r="X39" s="83">
        <f t="shared" si="3"/>
        <v>0</v>
      </c>
      <c r="Y39" s="83">
        <f t="shared" si="4"/>
        <v>0</v>
      </c>
      <c r="Z39" s="83">
        <f t="shared" si="5"/>
        <v>0</v>
      </c>
      <c r="AA39" s="373" t="str">
        <f t="shared" si="6"/>
        <v/>
      </c>
      <c r="AB39" s="52"/>
      <c r="AC39" s="83">
        <f t="shared" si="12"/>
        <v>0</v>
      </c>
      <c r="AE39" s="106">
        <f t="shared" si="7"/>
        <v>0</v>
      </c>
    </row>
    <row r="40" spans="2:31" ht="21" x14ac:dyDescent="0.25">
      <c r="B40" s="363" t="str">
        <f>+IF(COUNTA('UNITA E CONSUMI SOTTOUTENZE'!C65)&gt;0,'UNITA E CONSUMI SOTTOUTENZE'!B65,"")</f>
        <v/>
      </c>
      <c r="D40" s="83">
        <f>+IF(B40="",0,1*'DATI BOLLETTA'!$D$57*'DATI BOLLETTA'!$C$34*'Articolazione tariffaria'!$F$35)</f>
        <v>0</v>
      </c>
      <c r="E40" s="83">
        <f>+IF(B40="",0,1*'DATI BOLLETTA'!$D$58*'DATI BOLLETTA'!$C$34*'Articolazione tariffaria'!$F$36)</f>
        <v>0</v>
      </c>
      <c r="F40" s="83">
        <f>+IF(B40="",0,1*'DATI BOLLETTA'!$D$59*'DATI BOLLETTA'!$C$34*'Articolazione tariffaria'!$F$37)</f>
        <v>0</v>
      </c>
      <c r="G40" s="84">
        <f t="shared" si="10"/>
        <v>0</v>
      </c>
      <c r="H40" s="50"/>
      <c r="I40" s="130">
        <f>+IF('UNITA E CONSUMI SOTTOUTENZE'!E65&gt;'Articolazione tariffaria'!C$13*'RIPARTIZ SOTTO-UTENZA_dettagl'!C$4,('UNITA E CONSUMI SOTTOUTENZE'!E65-'Articolazione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tariffaria'!C$12*'RIPARTIZ SOTTO-UTENZA_dettagl'!C$4,('UNITA E CONSUMI SOTTOUTENZE'!E65-'Articolazione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tariffaria'!C$11*'RIPARTIZ SOTTO-UTENZA_dettagl'!C$4,('UNITA E CONSUMI SOTTOUTENZE'!E65-'Articolazione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tariffaria'!C$10*'RIPARTIZ SOTTO-UTENZA_dettagl'!C$4,('UNITA E CONSUMI SOTTOUTENZE'!E65-'Articolazione tariffaria'!C$10*'RIPARTIZ SOTTO-UTENZA_dettagl'!C$4)*'Articolazione tariffaria'!F$10+'Articolazione tariffaria'!D$9*'RIPARTIZ SOTTO-UTENZA_dettagl'!C$4*'Articolazione tariffaria'!F$9,'UNITA E CONSUMI SOTTOUTENZE'!E65*'Articolazione tariffaria'!F$9))))*'DATI BOLLETTA'!D$57</f>
        <v>0</v>
      </c>
      <c r="J40" s="83">
        <f>+'UNITA E CONSUMI SOTTOUTENZE'!E65*'Articolazione tariffaria'!$F$31*'DATI BOLLETTA'!$D$58</f>
        <v>0</v>
      </c>
      <c r="K40" s="83">
        <f>+'UNITA E CONSUMI SOTTOUTENZE'!E65*'Articolazione tariffaria'!$F$32*'DATI BOLLETTA'!$D$59</f>
        <v>0</v>
      </c>
      <c r="L40" s="84">
        <f t="shared" si="1"/>
        <v>0</v>
      </c>
      <c r="M40" s="50"/>
      <c r="N40" s="83">
        <f>+'UNITA E CONSUMI SOTTOUTENZE'!E65*'Articolazione tariffaria'!$F$59*'DATI BOLLETTA'!$D$57</f>
        <v>0</v>
      </c>
      <c r="O40" s="83">
        <f>+'UNITA E CONSUMI SOTTOUTENZE'!E65*'Articolazione tariffaria'!$F$59*'DATI BOLLETTA'!$D$58</f>
        <v>0</v>
      </c>
      <c r="P40" s="83">
        <f>+'UNITA E CONSUMI SOTTOUTENZE'!E65*'Articolazione tariffaria'!$F$59*'DATI BOLLETTA'!$D$59</f>
        <v>0</v>
      </c>
      <c r="Q40" s="84">
        <f t="shared" si="11"/>
        <v>0</v>
      </c>
      <c r="R40" s="50"/>
      <c r="S40" s="83">
        <f>+'UNITA E CONSUMI SOTTOUTENZE'!E65*'Articolazione tariffaria'!$F$49*'DATI BOLLETTA'!$D$57</f>
        <v>0</v>
      </c>
      <c r="T40" s="83">
        <f>+'UNITA E CONSUMI SOTTOUTENZE'!E65*'Articolazione tariffaria'!$F$50*'DATI BOLLETTA'!$D$58</f>
        <v>0</v>
      </c>
      <c r="U40" s="83">
        <f>+'UNITA E CONSUMI SOTTOUTENZE'!E65*'Articolazione tariffaria'!$F$51*'DATI BOLLETTA'!$D$59</f>
        <v>0</v>
      </c>
      <c r="V40" s="84">
        <f t="shared" si="2"/>
        <v>0</v>
      </c>
      <c r="W40" s="52"/>
      <c r="X40" s="83">
        <f t="shared" si="3"/>
        <v>0</v>
      </c>
      <c r="Y40" s="83">
        <f t="shared" si="4"/>
        <v>0</v>
      </c>
      <c r="Z40" s="83">
        <f t="shared" si="5"/>
        <v>0</v>
      </c>
      <c r="AA40" s="373" t="str">
        <f t="shared" si="6"/>
        <v/>
      </c>
      <c r="AB40" s="52"/>
      <c r="AC40" s="83">
        <f t="shared" si="12"/>
        <v>0</v>
      </c>
      <c r="AE40" s="106">
        <f t="shared" si="7"/>
        <v>0</v>
      </c>
    </row>
    <row r="41" spans="2:31" ht="21" x14ac:dyDescent="0.25">
      <c r="B41" s="363" t="str">
        <f>+IF(COUNTA('UNITA E CONSUMI SOTTOUTENZE'!C66)&gt;0,'UNITA E CONSUMI SOTTOUTENZE'!B66,"")</f>
        <v/>
      </c>
      <c r="D41" s="83">
        <f>+IF(B41="",0,1*'DATI BOLLETTA'!$D$57*'DATI BOLLETTA'!$C$34*'Articolazione tariffaria'!$F$35)</f>
        <v>0</v>
      </c>
      <c r="E41" s="83">
        <f>+IF(B41="",0,1*'DATI BOLLETTA'!$D$58*'DATI BOLLETTA'!$C$34*'Articolazione tariffaria'!$F$36)</f>
        <v>0</v>
      </c>
      <c r="F41" s="83">
        <f>+IF(B41="",0,1*'DATI BOLLETTA'!$D$59*'DATI BOLLETTA'!$C$34*'Articolazione tariffaria'!$F$37)</f>
        <v>0</v>
      </c>
      <c r="G41" s="84">
        <f t="shared" si="10"/>
        <v>0</v>
      </c>
      <c r="H41" s="50"/>
      <c r="I41" s="130">
        <f>+IF('UNITA E CONSUMI SOTTOUTENZE'!E66&gt;'Articolazione tariffaria'!C$13*'RIPARTIZ SOTTO-UTENZA_dettagl'!C$4,('UNITA E CONSUMI SOTTOUTENZE'!E66-'Articolazione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tariffaria'!C$12*'RIPARTIZ SOTTO-UTENZA_dettagl'!C$4,('UNITA E CONSUMI SOTTOUTENZE'!E66-'Articolazione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tariffaria'!C$11*'RIPARTIZ SOTTO-UTENZA_dettagl'!C$4,('UNITA E CONSUMI SOTTOUTENZE'!E66-'Articolazione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tariffaria'!C$10*'RIPARTIZ SOTTO-UTENZA_dettagl'!C$4,('UNITA E CONSUMI SOTTOUTENZE'!E66-'Articolazione tariffaria'!C$10*'RIPARTIZ SOTTO-UTENZA_dettagl'!C$4)*'Articolazione tariffaria'!F$10+'Articolazione tariffaria'!D$9*'RIPARTIZ SOTTO-UTENZA_dettagl'!C$4*'Articolazione tariffaria'!F$9,'UNITA E CONSUMI SOTTOUTENZE'!E66*'Articolazione tariffaria'!F$9))))*'DATI BOLLETTA'!D$57</f>
        <v>0</v>
      </c>
      <c r="J41" s="83">
        <f>+'UNITA E CONSUMI SOTTOUTENZE'!E66*'Articolazione tariffaria'!$F$31*'DATI BOLLETTA'!$D$58</f>
        <v>0</v>
      </c>
      <c r="K41" s="83">
        <f>+'UNITA E CONSUMI SOTTOUTENZE'!E66*'Articolazione tariffaria'!$F$32*'DATI BOLLETTA'!$D$59</f>
        <v>0</v>
      </c>
      <c r="L41" s="84">
        <f t="shared" si="1"/>
        <v>0</v>
      </c>
      <c r="M41" s="50"/>
      <c r="N41" s="83">
        <f>+'UNITA E CONSUMI SOTTOUTENZE'!E66*'Articolazione tariffaria'!$F$59*'DATI BOLLETTA'!$D$57</f>
        <v>0</v>
      </c>
      <c r="O41" s="83">
        <f>+'UNITA E CONSUMI SOTTOUTENZE'!E66*'Articolazione tariffaria'!$F$59*'DATI BOLLETTA'!$D$58</f>
        <v>0</v>
      </c>
      <c r="P41" s="83">
        <f>+'UNITA E CONSUMI SOTTOUTENZE'!E66*'Articolazione tariffaria'!$F$59*'DATI BOLLETTA'!$D$59</f>
        <v>0</v>
      </c>
      <c r="Q41" s="84">
        <f t="shared" si="11"/>
        <v>0</v>
      </c>
      <c r="R41" s="50"/>
      <c r="S41" s="83">
        <f>+'UNITA E CONSUMI SOTTOUTENZE'!E66*'Articolazione tariffaria'!$F$49*'DATI BOLLETTA'!$D$57</f>
        <v>0</v>
      </c>
      <c r="T41" s="83">
        <f>+'UNITA E CONSUMI SOTTOUTENZE'!E66*'Articolazione tariffaria'!$F$50*'DATI BOLLETTA'!$D$58</f>
        <v>0</v>
      </c>
      <c r="U41" s="83">
        <f>+'UNITA E CONSUMI SOTTOUTENZE'!E66*'Articolazione tariffaria'!$F$51*'DATI BOLLETTA'!$D$59</f>
        <v>0</v>
      </c>
      <c r="V41" s="84">
        <f t="shared" si="2"/>
        <v>0</v>
      </c>
      <c r="W41" s="52"/>
      <c r="X41" s="83">
        <f t="shared" si="3"/>
        <v>0</v>
      </c>
      <c r="Y41" s="83">
        <f t="shared" si="4"/>
        <v>0</v>
      </c>
      <c r="Z41" s="83">
        <f t="shared" si="5"/>
        <v>0</v>
      </c>
      <c r="AA41" s="373" t="str">
        <f t="shared" si="6"/>
        <v/>
      </c>
      <c r="AB41" s="52"/>
      <c r="AC41" s="83">
        <f t="shared" si="12"/>
        <v>0</v>
      </c>
      <c r="AE41" s="106">
        <f t="shared" si="7"/>
        <v>0</v>
      </c>
    </row>
    <row r="42" spans="2:31" ht="21" x14ac:dyDescent="0.25">
      <c r="B42" s="363" t="str">
        <f>+IF(COUNTA('UNITA E CONSUMI SOTTOUTENZE'!C67)&gt;0,'UNITA E CONSUMI SOTTOUTENZE'!B67,"")</f>
        <v/>
      </c>
      <c r="D42" s="83">
        <f>+IF(B42="",0,1*'DATI BOLLETTA'!$D$57*'DATI BOLLETTA'!$C$34*'Articolazione tariffaria'!$F$35)</f>
        <v>0</v>
      </c>
      <c r="E42" s="83">
        <f>+IF(B42="",0,1*'DATI BOLLETTA'!$D$58*'DATI BOLLETTA'!$C$34*'Articolazione tariffaria'!$F$36)</f>
        <v>0</v>
      </c>
      <c r="F42" s="83">
        <f>+IF(B42="",0,1*'DATI BOLLETTA'!$D$59*'DATI BOLLETTA'!$C$34*'Articolazione tariffaria'!$F$37)</f>
        <v>0</v>
      </c>
      <c r="G42" s="84">
        <f t="shared" si="10"/>
        <v>0</v>
      </c>
      <c r="H42" s="50"/>
      <c r="I42" s="130">
        <f>+IF('UNITA E CONSUMI SOTTOUTENZE'!E67&gt;'Articolazione tariffaria'!C$13*'RIPARTIZ SOTTO-UTENZA_dettagl'!C$4,('UNITA E CONSUMI SOTTOUTENZE'!E67-'Articolazione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tariffaria'!C$12*'RIPARTIZ SOTTO-UTENZA_dettagl'!C$4,('UNITA E CONSUMI SOTTOUTENZE'!E67-'Articolazione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tariffaria'!C$11*'RIPARTIZ SOTTO-UTENZA_dettagl'!C$4,('UNITA E CONSUMI SOTTOUTENZE'!E67-'Articolazione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tariffaria'!C$10*'RIPARTIZ SOTTO-UTENZA_dettagl'!C$4,('UNITA E CONSUMI SOTTOUTENZE'!E67-'Articolazione tariffaria'!C$10*'RIPARTIZ SOTTO-UTENZA_dettagl'!C$4)*'Articolazione tariffaria'!F$10+'Articolazione tariffaria'!D$9*'RIPARTIZ SOTTO-UTENZA_dettagl'!C$4*'Articolazione tariffaria'!F$9,'UNITA E CONSUMI SOTTOUTENZE'!E67*'Articolazione tariffaria'!F$9))))*'DATI BOLLETTA'!D$57</f>
        <v>0</v>
      </c>
      <c r="J42" s="83">
        <f>+'UNITA E CONSUMI SOTTOUTENZE'!E67*'Articolazione tariffaria'!$F$31*'DATI BOLLETTA'!$D$58</f>
        <v>0</v>
      </c>
      <c r="K42" s="83">
        <f>+'UNITA E CONSUMI SOTTOUTENZE'!E67*'Articolazione tariffaria'!$F$32*'DATI BOLLETTA'!$D$59</f>
        <v>0</v>
      </c>
      <c r="L42" s="84">
        <f t="shared" si="1"/>
        <v>0</v>
      </c>
      <c r="M42" s="50"/>
      <c r="N42" s="83">
        <f>+'UNITA E CONSUMI SOTTOUTENZE'!E67*'Articolazione tariffaria'!$F$59*'DATI BOLLETTA'!$D$57</f>
        <v>0</v>
      </c>
      <c r="O42" s="83">
        <f>+'UNITA E CONSUMI SOTTOUTENZE'!E67*'Articolazione tariffaria'!$F$59*'DATI BOLLETTA'!$D$58</f>
        <v>0</v>
      </c>
      <c r="P42" s="83">
        <f>+'UNITA E CONSUMI SOTTOUTENZE'!E67*'Articolazione tariffaria'!$F$59*'DATI BOLLETTA'!$D$59</f>
        <v>0</v>
      </c>
      <c r="Q42" s="84">
        <f t="shared" si="11"/>
        <v>0</v>
      </c>
      <c r="R42" s="50"/>
      <c r="S42" s="83">
        <f>+'UNITA E CONSUMI SOTTOUTENZE'!E67*'Articolazione tariffaria'!$F$49*'DATI BOLLETTA'!$D$57</f>
        <v>0</v>
      </c>
      <c r="T42" s="83">
        <f>+'UNITA E CONSUMI SOTTOUTENZE'!E67*'Articolazione tariffaria'!$F$50*'DATI BOLLETTA'!$D$58</f>
        <v>0</v>
      </c>
      <c r="U42" s="83">
        <f>+'UNITA E CONSUMI SOTTOUTENZE'!E67*'Articolazione tariffaria'!$F$51*'DATI BOLLETTA'!$D$59</f>
        <v>0</v>
      </c>
      <c r="V42" s="84">
        <f t="shared" si="2"/>
        <v>0</v>
      </c>
      <c r="W42" s="52"/>
      <c r="X42" s="83">
        <f t="shared" si="3"/>
        <v>0</v>
      </c>
      <c r="Y42" s="83">
        <f t="shared" si="4"/>
        <v>0</v>
      </c>
      <c r="Z42" s="83">
        <f t="shared" si="5"/>
        <v>0</v>
      </c>
      <c r="AA42" s="373" t="str">
        <f t="shared" si="6"/>
        <v/>
      </c>
      <c r="AB42" s="52"/>
      <c r="AC42" s="83">
        <f t="shared" si="12"/>
        <v>0</v>
      </c>
      <c r="AE42" s="106">
        <f t="shared" si="7"/>
        <v>0</v>
      </c>
    </row>
    <row r="43" spans="2:31" ht="21" x14ac:dyDescent="0.25">
      <c r="B43" s="363" t="str">
        <f>+IF(COUNTA('UNITA E CONSUMI SOTTOUTENZE'!C68)&gt;0,'UNITA E CONSUMI SOTTOUTENZE'!B68,"")</f>
        <v/>
      </c>
      <c r="D43" s="83">
        <f>+IF(B43="",0,1*'DATI BOLLETTA'!$D$57*'DATI BOLLETTA'!$C$34*'Articolazione tariffaria'!$F$35)</f>
        <v>0</v>
      </c>
      <c r="E43" s="83">
        <f>+IF(B43="",0,1*'DATI BOLLETTA'!$D$58*'DATI BOLLETTA'!$C$34*'Articolazione tariffaria'!$F$36)</f>
        <v>0</v>
      </c>
      <c r="F43" s="83">
        <f>+IF(B43="",0,1*'DATI BOLLETTA'!$D$59*'DATI BOLLETTA'!$C$34*'Articolazione tariffaria'!$F$37)</f>
        <v>0</v>
      </c>
      <c r="G43" s="84">
        <f t="shared" si="10"/>
        <v>0</v>
      </c>
      <c r="H43" s="50"/>
      <c r="I43" s="130">
        <f>+IF('UNITA E CONSUMI SOTTOUTENZE'!E68&gt;'Articolazione tariffaria'!C$13*'RIPARTIZ SOTTO-UTENZA_dettagl'!C$4,('UNITA E CONSUMI SOTTOUTENZE'!E68-'Articolazione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tariffaria'!C$12*'RIPARTIZ SOTTO-UTENZA_dettagl'!C$4,('UNITA E CONSUMI SOTTOUTENZE'!E68-'Articolazione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tariffaria'!C$11*'RIPARTIZ SOTTO-UTENZA_dettagl'!C$4,('UNITA E CONSUMI SOTTOUTENZE'!E68-'Articolazione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tariffaria'!C$10*'RIPARTIZ SOTTO-UTENZA_dettagl'!C$4,('UNITA E CONSUMI SOTTOUTENZE'!E68-'Articolazione tariffaria'!C$10*'RIPARTIZ SOTTO-UTENZA_dettagl'!C$4)*'Articolazione tariffaria'!F$10+'Articolazione tariffaria'!D$9*'RIPARTIZ SOTTO-UTENZA_dettagl'!C$4*'Articolazione tariffaria'!F$9,'UNITA E CONSUMI SOTTOUTENZE'!E68*'Articolazione tariffaria'!F$9))))*'DATI BOLLETTA'!D$57</f>
        <v>0</v>
      </c>
      <c r="J43" s="83">
        <f>+'UNITA E CONSUMI SOTTOUTENZE'!E68*'Articolazione tariffaria'!$F$31*'DATI BOLLETTA'!$D$58</f>
        <v>0</v>
      </c>
      <c r="K43" s="83">
        <f>+'UNITA E CONSUMI SOTTOUTENZE'!E68*'Articolazione tariffaria'!$F$32*'DATI BOLLETTA'!$D$59</f>
        <v>0</v>
      </c>
      <c r="L43" s="84">
        <f t="shared" si="1"/>
        <v>0</v>
      </c>
      <c r="M43" s="50"/>
      <c r="N43" s="83">
        <f>+'UNITA E CONSUMI SOTTOUTENZE'!E68*'Articolazione tariffaria'!$F$59*'DATI BOLLETTA'!$D$57</f>
        <v>0</v>
      </c>
      <c r="O43" s="83">
        <f>+'UNITA E CONSUMI SOTTOUTENZE'!E68*'Articolazione tariffaria'!$F$59*'DATI BOLLETTA'!$D$58</f>
        <v>0</v>
      </c>
      <c r="P43" s="83">
        <f>+'UNITA E CONSUMI SOTTOUTENZE'!E68*'Articolazione tariffaria'!$F$59*'DATI BOLLETTA'!$D$59</f>
        <v>0</v>
      </c>
      <c r="Q43" s="84">
        <f t="shared" si="11"/>
        <v>0</v>
      </c>
      <c r="R43" s="50"/>
      <c r="S43" s="83">
        <f>+'UNITA E CONSUMI SOTTOUTENZE'!E68*'Articolazione tariffaria'!$F$49*'DATI BOLLETTA'!$D$57</f>
        <v>0</v>
      </c>
      <c r="T43" s="83">
        <f>+'UNITA E CONSUMI SOTTOUTENZE'!E68*'Articolazione tariffaria'!$F$50*'DATI BOLLETTA'!$D$58</f>
        <v>0</v>
      </c>
      <c r="U43" s="83">
        <f>+'UNITA E CONSUMI SOTTOUTENZE'!E68*'Articolazione tariffaria'!$F$51*'DATI BOLLETTA'!$D$59</f>
        <v>0</v>
      </c>
      <c r="V43" s="84">
        <f t="shared" si="2"/>
        <v>0</v>
      </c>
      <c r="W43" s="52"/>
      <c r="X43" s="83">
        <f t="shared" si="3"/>
        <v>0</v>
      </c>
      <c r="Y43" s="83">
        <f t="shared" si="4"/>
        <v>0</v>
      </c>
      <c r="Z43" s="83">
        <f t="shared" si="5"/>
        <v>0</v>
      </c>
      <c r="AA43" s="373" t="str">
        <f t="shared" si="6"/>
        <v/>
      </c>
      <c r="AB43" s="52"/>
      <c r="AC43" s="83">
        <f t="shared" si="12"/>
        <v>0</v>
      </c>
      <c r="AE43" s="106">
        <f t="shared" si="7"/>
        <v>0</v>
      </c>
    </row>
    <row r="44" spans="2:31" ht="21" x14ac:dyDescent="0.25">
      <c r="B44" s="363" t="str">
        <f>+IF(COUNTA('UNITA E CONSUMI SOTTOUTENZE'!C69)&gt;0,'UNITA E CONSUMI SOTTOUTENZE'!B69,"")</f>
        <v/>
      </c>
      <c r="D44" s="83">
        <f>+IF(B44="",0,1*'DATI BOLLETTA'!$D$57*'DATI BOLLETTA'!$C$34*'Articolazione tariffaria'!$F$35)</f>
        <v>0</v>
      </c>
      <c r="E44" s="83">
        <f>+IF(B44="",0,1*'DATI BOLLETTA'!$D$58*'DATI BOLLETTA'!$C$34*'Articolazione tariffaria'!$F$36)</f>
        <v>0</v>
      </c>
      <c r="F44" s="83">
        <f>+IF(B44="",0,1*'DATI BOLLETTA'!$D$59*'DATI BOLLETTA'!$C$34*'Articolazione tariffaria'!$F$37)</f>
        <v>0</v>
      </c>
      <c r="G44" s="84">
        <f t="shared" si="10"/>
        <v>0</v>
      </c>
      <c r="H44" s="50"/>
      <c r="I44" s="130">
        <f>+IF('UNITA E CONSUMI SOTTOUTENZE'!E69&gt;'Articolazione tariffaria'!C$13*'RIPARTIZ SOTTO-UTENZA_dettagl'!C$4,('UNITA E CONSUMI SOTTOUTENZE'!E69-'Articolazione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tariffaria'!C$12*'RIPARTIZ SOTTO-UTENZA_dettagl'!C$4,('UNITA E CONSUMI SOTTOUTENZE'!E69-'Articolazione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tariffaria'!C$11*'RIPARTIZ SOTTO-UTENZA_dettagl'!C$4,('UNITA E CONSUMI SOTTOUTENZE'!E69-'Articolazione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tariffaria'!C$10*'RIPARTIZ SOTTO-UTENZA_dettagl'!C$4,('UNITA E CONSUMI SOTTOUTENZE'!E69-'Articolazione tariffaria'!C$10*'RIPARTIZ SOTTO-UTENZA_dettagl'!C$4)*'Articolazione tariffaria'!F$10+'Articolazione tariffaria'!D$9*'RIPARTIZ SOTTO-UTENZA_dettagl'!C$4*'Articolazione tariffaria'!F$9,'UNITA E CONSUMI SOTTOUTENZE'!E69*'Articolazione tariffaria'!F$9))))*'DATI BOLLETTA'!D$57</f>
        <v>0</v>
      </c>
      <c r="J44" s="83">
        <f>+'UNITA E CONSUMI SOTTOUTENZE'!E69*'Articolazione tariffaria'!$F$31*'DATI BOLLETTA'!$D$58</f>
        <v>0</v>
      </c>
      <c r="K44" s="83">
        <f>+'UNITA E CONSUMI SOTTOUTENZE'!E69*'Articolazione tariffaria'!$F$32*'DATI BOLLETTA'!$D$59</f>
        <v>0</v>
      </c>
      <c r="L44" s="84">
        <f t="shared" si="1"/>
        <v>0</v>
      </c>
      <c r="M44" s="50"/>
      <c r="N44" s="83">
        <f>+'UNITA E CONSUMI SOTTOUTENZE'!E69*'Articolazione tariffaria'!$F$59*'DATI BOLLETTA'!$D$57</f>
        <v>0</v>
      </c>
      <c r="O44" s="83">
        <f>+'UNITA E CONSUMI SOTTOUTENZE'!E69*'Articolazione tariffaria'!$F$59*'DATI BOLLETTA'!$D$58</f>
        <v>0</v>
      </c>
      <c r="P44" s="83">
        <f>+'UNITA E CONSUMI SOTTOUTENZE'!E69*'Articolazione tariffaria'!$F$59*'DATI BOLLETTA'!$D$59</f>
        <v>0</v>
      </c>
      <c r="Q44" s="84">
        <f t="shared" si="11"/>
        <v>0</v>
      </c>
      <c r="R44" s="50"/>
      <c r="S44" s="83">
        <f>+'UNITA E CONSUMI SOTTOUTENZE'!E69*'Articolazione tariffaria'!$F$49*'DATI BOLLETTA'!$D$57</f>
        <v>0</v>
      </c>
      <c r="T44" s="83">
        <f>+'UNITA E CONSUMI SOTTOUTENZE'!E69*'Articolazione tariffaria'!$F$50*'DATI BOLLETTA'!$D$58</f>
        <v>0</v>
      </c>
      <c r="U44" s="83">
        <f>+'UNITA E CONSUMI SOTTOUTENZE'!E69*'Articolazione tariffaria'!$F$51*'DATI BOLLETTA'!$D$59</f>
        <v>0</v>
      </c>
      <c r="V44" s="84">
        <f t="shared" si="2"/>
        <v>0</v>
      </c>
      <c r="W44" s="52"/>
      <c r="X44" s="83">
        <f t="shared" si="3"/>
        <v>0</v>
      </c>
      <c r="Y44" s="83">
        <f t="shared" si="4"/>
        <v>0</v>
      </c>
      <c r="Z44" s="83">
        <f t="shared" si="5"/>
        <v>0</v>
      </c>
      <c r="AA44" s="373" t="str">
        <f t="shared" si="6"/>
        <v/>
      </c>
      <c r="AB44" s="52"/>
      <c r="AC44" s="83">
        <f t="shared" si="12"/>
        <v>0</v>
      </c>
      <c r="AE44" s="106">
        <f t="shared" si="7"/>
        <v>0</v>
      </c>
    </row>
    <row r="45" spans="2:31" ht="21" x14ac:dyDescent="0.25">
      <c r="B45" s="363" t="str">
        <f>+IF(COUNTA('UNITA E CONSUMI SOTTOUTENZE'!C70)&gt;0,'UNITA E CONSUMI SOTTOUTENZE'!B70,"")</f>
        <v/>
      </c>
      <c r="D45" s="83">
        <f>+IF(B45="",0,1*'DATI BOLLETTA'!$D$57*'DATI BOLLETTA'!$C$34*'Articolazione tariffaria'!$F$35)</f>
        <v>0</v>
      </c>
      <c r="E45" s="83">
        <f>+IF(B45="",0,1*'DATI BOLLETTA'!$D$58*'DATI BOLLETTA'!$C$34*'Articolazione tariffaria'!$F$36)</f>
        <v>0</v>
      </c>
      <c r="F45" s="83">
        <f>+IF(B45="",0,1*'DATI BOLLETTA'!$D$59*'DATI BOLLETTA'!$C$34*'Articolazione tariffaria'!$F$37)</f>
        <v>0</v>
      </c>
      <c r="G45" s="84">
        <f t="shared" si="10"/>
        <v>0</v>
      </c>
      <c r="H45" s="50"/>
      <c r="I45" s="130">
        <f>+IF('UNITA E CONSUMI SOTTOUTENZE'!E70&gt;'Articolazione tariffaria'!C$13*'RIPARTIZ SOTTO-UTENZA_dettagl'!C$4,('UNITA E CONSUMI SOTTOUTENZE'!E70-'Articolazione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tariffaria'!C$12*'RIPARTIZ SOTTO-UTENZA_dettagl'!C$4,('UNITA E CONSUMI SOTTOUTENZE'!E70-'Articolazione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tariffaria'!C$11*'RIPARTIZ SOTTO-UTENZA_dettagl'!C$4,('UNITA E CONSUMI SOTTOUTENZE'!E70-'Articolazione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tariffaria'!C$10*'RIPARTIZ SOTTO-UTENZA_dettagl'!C$4,('UNITA E CONSUMI SOTTOUTENZE'!E70-'Articolazione tariffaria'!C$10*'RIPARTIZ SOTTO-UTENZA_dettagl'!C$4)*'Articolazione tariffaria'!F$10+'Articolazione tariffaria'!D$9*'RIPARTIZ SOTTO-UTENZA_dettagl'!C$4*'Articolazione tariffaria'!F$9,'UNITA E CONSUMI SOTTOUTENZE'!E70*'Articolazione tariffaria'!F$9))))*'DATI BOLLETTA'!D$57</f>
        <v>0</v>
      </c>
      <c r="J45" s="83">
        <f>+'UNITA E CONSUMI SOTTOUTENZE'!E70*'Articolazione tariffaria'!$F$31*'DATI BOLLETTA'!$D$58</f>
        <v>0</v>
      </c>
      <c r="K45" s="83">
        <f>+'UNITA E CONSUMI SOTTOUTENZE'!E70*'Articolazione tariffaria'!$F$32*'DATI BOLLETTA'!$D$59</f>
        <v>0</v>
      </c>
      <c r="L45" s="84">
        <f t="shared" si="1"/>
        <v>0</v>
      </c>
      <c r="M45" s="50"/>
      <c r="N45" s="83">
        <f>+'UNITA E CONSUMI SOTTOUTENZE'!E70*'Articolazione tariffaria'!$F$59*'DATI BOLLETTA'!$D$57</f>
        <v>0</v>
      </c>
      <c r="O45" s="83">
        <f>+'UNITA E CONSUMI SOTTOUTENZE'!E70*'Articolazione tariffaria'!$F$59*'DATI BOLLETTA'!$D$58</f>
        <v>0</v>
      </c>
      <c r="P45" s="83">
        <f>+'UNITA E CONSUMI SOTTOUTENZE'!E70*'Articolazione tariffaria'!$F$59*'DATI BOLLETTA'!$D$59</f>
        <v>0</v>
      </c>
      <c r="Q45" s="84">
        <f t="shared" si="11"/>
        <v>0</v>
      </c>
      <c r="R45" s="50"/>
      <c r="S45" s="83">
        <f>+'UNITA E CONSUMI SOTTOUTENZE'!E70*'Articolazione tariffaria'!$F$49*'DATI BOLLETTA'!$D$57</f>
        <v>0</v>
      </c>
      <c r="T45" s="83">
        <f>+'UNITA E CONSUMI SOTTOUTENZE'!E70*'Articolazione tariffaria'!$F$50*'DATI BOLLETTA'!$D$58</f>
        <v>0</v>
      </c>
      <c r="U45" s="83">
        <f>+'UNITA E CONSUMI SOTTOUTENZE'!E70*'Articolazione tariffaria'!$F$51*'DATI BOLLETTA'!$D$59</f>
        <v>0</v>
      </c>
      <c r="V45" s="84">
        <f t="shared" si="2"/>
        <v>0</v>
      </c>
      <c r="W45" s="52"/>
      <c r="X45" s="83">
        <f t="shared" si="3"/>
        <v>0</v>
      </c>
      <c r="Y45" s="83">
        <f t="shared" si="4"/>
        <v>0</v>
      </c>
      <c r="Z45" s="83">
        <f t="shared" si="5"/>
        <v>0</v>
      </c>
      <c r="AA45" s="373" t="str">
        <f t="shared" si="6"/>
        <v/>
      </c>
      <c r="AB45" s="52"/>
      <c r="AC45" s="83">
        <f t="shared" si="12"/>
        <v>0</v>
      </c>
      <c r="AE45" s="106">
        <f t="shared" si="7"/>
        <v>0</v>
      </c>
    </row>
    <row r="46" spans="2:31" ht="21" x14ac:dyDescent="0.25">
      <c r="B46" s="363" t="str">
        <f>+IF(COUNTA('UNITA E CONSUMI SOTTOUTENZE'!C71)&gt;0,'UNITA E CONSUMI SOTTOUTENZE'!B71,"")</f>
        <v/>
      </c>
      <c r="D46" s="83">
        <f>+IF(B46="",0,1*'DATI BOLLETTA'!$D$57*'DATI BOLLETTA'!$C$34*'Articolazione tariffaria'!$F$35)</f>
        <v>0</v>
      </c>
      <c r="E46" s="83">
        <f>+IF(B46="",0,1*'DATI BOLLETTA'!$D$58*'DATI BOLLETTA'!$C$34*'Articolazione tariffaria'!$F$36)</f>
        <v>0</v>
      </c>
      <c r="F46" s="83">
        <f>+IF(B46="",0,1*'DATI BOLLETTA'!$D$59*'DATI BOLLETTA'!$C$34*'Articolazione tariffaria'!$F$37)</f>
        <v>0</v>
      </c>
      <c r="G46" s="84">
        <f t="shared" si="10"/>
        <v>0</v>
      </c>
      <c r="H46" s="50"/>
      <c r="I46" s="130">
        <f>+IF('UNITA E CONSUMI SOTTOUTENZE'!E71&gt;'Articolazione tariffaria'!C$13*'RIPARTIZ SOTTO-UTENZA_dettagl'!C$4,('UNITA E CONSUMI SOTTOUTENZE'!E71-'Articolazione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tariffaria'!C$12*'RIPARTIZ SOTTO-UTENZA_dettagl'!C$4,('UNITA E CONSUMI SOTTOUTENZE'!E71-'Articolazione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tariffaria'!C$11*'RIPARTIZ SOTTO-UTENZA_dettagl'!C$4,('UNITA E CONSUMI SOTTOUTENZE'!E71-'Articolazione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tariffaria'!C$10*'RIPARTIZ SOTTO-UTENZA_dettagl'!C$4,('UNITA E CONSUMI SOTTOUTENZE'!E71-'Articolazione tariffaria'!C$10*'RIPARTIZ SOTTO-UTENZA_dettagl'!C$4)*'Articolazione tariffaria'!F$10+'Articolazione tariffaria'!D$9*'RIPARTIZ SOTTO-UTENZA_dettagl'!C$4*'Articolazione tariffaria'!F$9,'UNITA E CONSUMI SOTTOUTENZE'!E71*'Articolazione tariffaria'!F$9))))*'DATI BOLLETTA'!D$57</f>
        <v>0</v>
      </c>
      <c r="J46" s="83">
        <f>+'UNITA E CONSUMI SOTTOUTENZE'!E71*'Articolazione tariffaria'!$F$31*'DATI BOLLETTA'!$D$58</f>
        <v>0</v>
      </c>
      <c r="K46" s="83">
        <f>+'UNITA E CONSUMI SOTTOUTENZE'!E71*'Articolazione tariffaria'!$F$32*'DATI BOLLETTA'!$D$59</f>
        <v>0</v>
      </c>
      <c r="L46" s="84">
        <f t="shared" si="1"/>
        <v>0</v>
      </c>
      <c r="M46" s="50"/>
      <c r="N46" s="83">
        <f>+'UNITA E CONSUMI SOTTOUTENZE'!E71*'Articolazione tariffaria'!$F$59*'DATI BOLLETTA'!$D$57</f>
        <v>0</v>
      </c>
      <c r="O46" s="83">
        <f>+'UNITA E CONSUMI SOTTOUTENZE'!E71*'Articolazione tariffaria'!$F$59*'DATI BOLLETTA'!$D$58</f>
        <v>0</v>
      </c>
      <c r="P46" s="83">
        <f>+'UNITA E CONSUMI SOTTOUTENZE'!E71*'Articolazione tariffaria'!$F$59*'DATI BOLLETTA'!$D$59</f>
        <v>0</v>
      </c>
      <c r="Q46" s="84">
        <f t="shared" si="11"/>
        <v>0</v>
      </c>
      <c r="R46" s="50"/>
      <c r="S46" s="83">
        <f>+'UNITA E CONSUMI SOTTOUTENZE'!E71*'Articolazione tariffaria'!$F$49*'DATI BOLLETTA'!$D$57</f>
        <v>0</v>
      </c>
      <c r="T46" s="83">
        <f>+'UNITA E CONSUMI SOTTOUTENZE'!E71*'Articolazione tariffaria'!$F$50*'DATI BOLLETTA'!$D$58</f>
        <v>0</v>
      </c>
      <c r="U46" s="83">
        <f>+'UNITA E CONSUMI SOTTOUTENZE'!E71*'Articolazione tariffaria'!$F$51*'DATI BOLLETTA'!$D$59</f>
        <v>0</v>
      </c>
      <c r="V46" s="84">
        <f t="shared" si="2"/>
        <v>0</v>
      </c>
      <c r="W46" s="52"/>
      <c r="X46" s="83">
        <f t="shared" si="3"/>
        <v>0</v>
      </c>
      <c r="Y46" s="83">
        <f t="shared" si="4"/>
        <v>0</v>
      </c>
      <c r="Z46" s="83">
        <f t="shared" si="5"/>
        <v>0</v>
      </c>
      <c r="AA46" s="373" t="str">
        <f t="shared" si="6"/>
        <v/>
      </c>
      <c r="AB46" s="52"/>
      <c r="AC46" s="83">
        <f t="shared" si="12"/>
        <v>0</v>
      </c>
      <c r="AE46" s="106">
        <f t="shared" si="7"/>
        <v>0</v>
      </c>
    </row>
    <row r="47" spans="2:31" ht="21" x14ac:dyDescent="0.25">
      <c r="B47" s="363" t="str">
        <f>+IF(COUNTA('UNITA E CONSUMI SOTTOUTENZE'!C72)&gt;0,'UNITA E CONSUMI SOTTOUTENZE'!B72,"")</f>
        <v/>
      </c>
      <c r="D47" s="83">
        <f>+IF(B47="",0,1*'DATI BOLLETTA'!$D$57*'DATI BOLLETTA'!$C$34*'Articolazione tariffaria'!$F$35)</f>
        <v>0</v>
      </c>
      <c r="E47" s="83">
        <f>+IF(B47="",0,1*'DATI BOLLETTA'!$D$58*'DATI BOLLETTA'!$C$34*'Articolazione tariffaria'!$F$36)</f>
        <v>0</v>
      </c>
      <c r="F47" s="83">
        <f>+IF(B47="",0,1*'DATI BOLLETTA'!$D$59*'DATI BOLLETTA'!$C$34*'Articolazione tariffaria'!$F$37)</f>
        <v>0</v>
      </c>
      <c r="G47" s="84">
        <f t="shared" si="10"/>
        <v>0</v>
      </c>
      <c r="H47" s="50"/>
      <c r="I47" s="130">
        <f>+IF('UNITA E CONSUMI SOTTOUTENZE'!E72&gt;'Articolazione tariffaria'!C$13*'RIPARTIZ SOTTO-UTENZA_dettagl'!C$4,('UNITA E CONSUMI SOTTOUTENZE'!E72-'Articolazione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tariffaria'!C$12*'RIPARTIZ SOTTO-UTENZA_dettagl'!C$4,('UNITA E CONSUMI SOTTOUTENZE'!E72-'Articolazione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tariffaria'!C$11*'RIPARTIZ SOTTO-UTENZA_dettagl'!C$4,('UNITA E CONSUMI SOTTOUTENZE'!E72-'Articolazione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tariffaria'!C$10*'RIPARTIZ SOTTO-UTENZA_dettagl'!C$4,('UNITA E CONSUMI SOTTOUTENZE'!E72-'Articolazione tariffaria'!C$10*'RIPARTIZ SOTTO-UTENZA_dettagl'!C$4)*'Articolazione tariffaria'!F$10+'Articolazione tariffaria'!D$9*'RIPARTIZ SOTTO-UTENZA_dettagl'!C$4*'Articolazione tariffaria'!F$9,'UNITA E CONSUMI SOTTOUTENZE'!E72*'Articolazione tariffaria'!F$9))))*'DATI BOLLETTA'!D$57</f>
        <v>0</v>
      </c>
      <c r="J47" s="83">
        <f>+'UNITA E CONSUMI SOTTOUTENZE'!E72*'Articolazione tariffaria'!$F$31*'DATI BOLLETTA'!$D$58</f>
        <v>0</v>
      </c>
      <c r="K47" s="83">
        <f>+'UNITA E CONSUMI SOTTOUTENZE'!E72*'Articolazione tariffaria'!$F$32*'DATI BOLLETTA'!$D$59</f>
        <v>0</v>
      </c>
      <c r="L47" s="84">
        <f t="shared" si="1"/>
        <v>0</v>
      </c>
      <c r="M47" s="50"/>
      <c r="N47" s="83">
        <f>+'UNITA E CONSUMI SOTTOUTENZE'!E72*'Articolazione tariffaria'!$F$59*'DATI BOLLETTA'!$D$57</f>
        <v>0</v>
      </c>
      <c r="O47" s="83">
        <f>+'UNITA E CONSUMI SOTTOUTENZE'!E72*'Articolazione tariffaria'!$F$59*'DATI BOLLETTA'!$D$58</f>
        <v>0</v>
      </c>
      <c r="P47" s="83">
        <f>+'UNITA E CONSUMI SOTTOUTENZE'!E72*'Articolazione tariffaria'!$F$59*'DATI BOLLETTA'!$D$59</f>
        <v>0</v>
      </c>
      <c r="Q47" s="84">
        <f t="shared" si="11"/>
        <v>0</v>
      </c>
      <c r="R47" s="50"/>
      <c r="S47" s="83">
        <f>+'UNITA E CONSUMI SOTTOUTENZE'!E72*'Articolazione tariffaria'!$F$49*'DATI BOLLETTA'!$D$57</f>
        <v>0</v>
      </c>
      <c r="T47" s="83">
        <f>+'UNITA E CONSUMI SOTTOUTENZE'!E72*'Articolazione tariffaria'!$F$50*'DATI BOLLETTA'!$D$58</f>
        <v>0</v>
      </c>
      <c r="U47" s="83">
        <f>+'UNITA E CONSUMI SOTTOUTENZE'!E72*'Articolazione tariffaria'!$F$51*'DATI BOLLETTA'!$D$59</f>
        <v>0</v>
      </c>
      <c r="V47" s="84">
        <f t="shared" si="2"/>
        <v>0</v>
      </c>
      <c r="W47" s="52"/>
      <c r="X47" s="83">
        <f t="shared" si="3"/>
        <v>0</v>
      </c>
      <c r="Y47" s="83">
        <f t="shared" si="4"/>
        <v>0</v>
      </c>
      <c r="Z47" s="83">
        <f t="shared" si="5"/>
        <v>0</v>
      </c>
      <c r="AA47" s="373" t="str">
        <f t="shared" si="6"/>
        <v/>
      </c>
      <c r="AB47" s="52"/>
      <c r="AC47" s="83">
        <f t="shared" si="12"/>
        <v>0</v>
      </c>
      <c r="AE47" s="106">
        <f t="shared" si="7"/>
        <v>0</v>
      </c>
    </row>
    <row r="48" spans="2:31" ht="21" x14ac:dyDescent="0.25">
      <c r="B48" s="363" t="str">
        <f>+IF(COUNTA('UNITA E CONSUMI SOTTOUTENZE'!C73)&gt;0,'UNITA E CONSUMI SOTTOUTENZE'!B73,"")</f>
        <v/>
      </c>
      <c r="D48" s="83">
        <f>+IF(B48="",0,1*'DATI BOLLETTA'!$D$57*'DATI BOLLETTA'!$C$34*'Articolazione tariffaria'!$F$35)</f>
        <v>0</v>
      </c>
      <c r="E48" s="83">
        <f>+IF(B48="",0,1*'DATI BOLLETTA'!$D$58*'DATI BOLLETTA'!$C$34*'Articolazione tariffaria'!$F$36)</f>
        <v>0</v>
      </c>
      <c r="F48" s="83">
        <f>+IF(B48="",0,1*'DATI BOLLETTA'!$D$59*'DATI BOLLETTA'!$C$34*'Articolazione tariffaria'!$F$37)</f>
        <v>0</v>
      </c>
      <c r="G48" s="84">
        <f t="shared" si="10"/>
        <v>0</v>
      </c>
      <c r="H48" s="50"/>
      <c r="I48" s="130">
        <f>+IF('UNITA E CONSUMI SOTTOUTENZE'!E73&gt;'Articolazione tariffaria'!C$13*'RIPARTIZ SOTTO-UTENZA_dettagl'!C$4,('UNITA E CONSUMI SOTTOUTENZE'!E73-'Articolazione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tariffaria'!C$12*'RIPARTIZ SOTTO-UTENZA_dettagl'!C$4,('UNITA E CONSUMI SOTTOUTENZE'!E73-'Articolazione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tariffaria'!C$11*'RIPARTIZ SOTTO-UTENZA_dettagl'!C$4,('UNITA E CONSUMI SOTTOUTENZE'!E73-'Articolazione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tariffaria'!C$10*'RIPARTIZ SOTTO-UTENZA_dettagl'!C$4,('UNITA E CONSUMI SOTTOUTENZE'!E73-'Articolazione tariffaria'!C$10*'RIPARTIZ SOTTO-UTENZA_dettagl'!C$4)*'Articolazione tariffaria'!F$10+'Articolazione tariffaria'!D$9*'RIPARTIZ SOTTO-UTENZA_dettagl'!C$4*'Articolazione tariffaria'!F$9,'UNITA E CONSUMI SOTTOUTENZE'!E73*'Articolazione tariffaria'!F$9))))*'DATI BOLLETTA'!D$57</f>
        <v>0</v>
      </c>
      <c r="J48" s="83">
        <f>+'UNITA E CONSUMI SOTTOUTENZE'!E73*'Articolazione tariffaria'!$F$31*'DATI BOLLETTA'!$D$58</f>
        <v>0</v>
      </c>
      <c r="K48" s="83">
        <f>+'UNITA E CONSUMI SOTTOUTENZE'!E73*'Articolazione tariffaria'!$F$32*'DATI BOLLETTA'!$D$59</f>
        <v>0</v>
      </c>
      <c r="L48" s="84">
        <f t="shared" si="1"/>
        <v>0</v>
      </c>
      <c r="M48" s="50"/>
      <c r="N48" s="83">
        <f>+'UNITA E CONSUMI SOTTOUTENZE'!E73*'Articolazione tariffaria'!$F$59*'DATI BOLLETTA'!$D$57</f>
        <v>0</v>
      </c>
      <c r="O48" s="83">
        <f>+'UNITA E CONSUMI SOTTOUTENZE'!E73*'Articolazione tariffaria'!$F$59*'DATI BOLLETTA'!$D$58</f>
        <v>0</v>
      </c>
      <c r="P48" s="83">
        <f>+'UNITA E CONSUMI SOTTOUTENZE'!E73*'Articolazione tariffaria'!$F$59*'DATI BOLLETTA'!$D$59</f>
        <v>0</v>
      </c>
      <c r="Q48" s="84">
        <f t="shared" si="11"/>
        <v>0</v>
      </c>
      <c r="R48" s="50"/>
      <c r="S48" s="83">
        <f>+'UNITA E CONSUMI SOTTOUTENZE'!E73*'Articolazione tariffaria'!$F$49*'DATI BOLLETTA'!$D$57</f>
        <v>0</v>
      </c>
      <c r="T48" s="83">
        <f>+'UNITA E CONSUMI SOTTOUTENZE'!E73*'Articolazione tariffaria'!$F$50*'DATI BOLLETTA'!$D$58</f>
        <v>0</v>
      </c>
      <c r="U48" s="83">
        <f>+'UNITA E CONSUMI SOTTOUTENZE'!E73*'Articolazione tariffaria'!$F$51*'DATI BOLLETTA'!$D$59</f>
        <v>0</v>
      </c>
      <c r="V48" s="84">
        <f t="shared" si="2"/>
        <v>0</v>
      </c>
      <c r="W48" s="52"/>
      <c r="X48" s="83">
        <f t="shared" si="3"/>
        <v>0</v>
      </c>
      <c r="Y48" s="83">
        <f t="shared" si="4"/>
        <v>0</v>
      </c>
      <c r="Z48" s="83">
        <f t="shared" si="5"/>
        <v>0</v>
      </c>
      <c r="AA48" s="373" t="str">
        <f t="shared" si="6"/>
        <v/>
      </c>
      <c r="AB48" s="52"/>
      <c r="AC48" s="83">
        <f t="shared" si="12"/>
        <v>0</v>
      </c>
      <c r="AE48" s="106">
        <f t="shared" si="7"/>
        <v>0</v>
      </c>
    </row>
    <row r="49" spans="2:31" ht="21" x14ac:dyDescent="0.25">
      <c r="B49" s="363" t="str">
        <f>+IF(COUNTA('UNITA E CONSUMI SOTTOUTENZE'!C74)&gt;0,'UNITA E CONSUMI SOTTOUTENZE'!B74,"")</f>
        <v/>
      </c>
      <c r="D49" s="83">
        <f>+IF(B49="",0,1*'DATI BOLLETTA'!$D$57*'DATI BOLLETTA'!$C$34*'Articolazione tariffaria'!$F$35)</f>
        <v>0</v>
      </c>
      <c r="E49" s="83">
        <f>+IF(B49="",0,1*'DATI BOLLETTA'!$D$58*'DATI BOLLETTA'!$C$34*'Articolazione tariffaria'!$F$36)</f>
        <v>0</v>
      </c>
      <c r="F49" s="83">
        <f>+IF(B49="",0,1*'DATI BOLLETTA'!$D$59*'DATI BOLLETTA'!$C$34*'Articolazione tariffaria'!$F$37)</f>
        <v>0</v>
      </c>
      <c r="G49" s="84">
        <f t="shared" si="10"/>
        <v>0</v>
      </c>
      <c r="H49" s="50"/>
      <c r="I49" s="130">
        <f>+IF('UNITA E CONSUMI SOTTOUTENZE'!E74&gt;'Articolazione tariffaria'!C$13*'RIPARTIZ SOTTO-UTENZA_dettagl'!C$4,('UNITA E CONSUMI SOTTOUTENZE'!E74-'Articolazione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tariffaria'!C$12*'RIPARTIZ SOTTO-UTENZA_dettagl'!C$4,('UNITA E CONSUMI SOTTOUTENZE'!E74-'Articolazione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tariffaria'!C$11*'RIPARTIZ SOTTO-UTENZA_dettagl'!C$4,('UNITA E CONSUMI SOTTOUTENZE'!E74-'Articolazione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tariffaria'!C$10*'RIPARTIZ SOTTO-UTENZA_dettagl'!C$4,('UNITA E CONSUMI SOTTOUTENZE'!E74-'Articolazione tariffaria'!C$10*'RIPARTIZ SOTTO-UTENZA_dettagl'!C$4)*'Articolazione tariffaria'!F$10+'Articolazione tariffaria'!D$9*'RIPARTIZ SOTTO-UTENZA_dettagl'!C$4*'Articolazione tariffaria'!F$9,'UNITA E CONSUMI SOTTOUTENZE'!E74*'Articolazione tariffaria'!F$9))))*'DATI BOLLETTA'!D$57</f>
        <v>0</v>
      </c>
      <c r="J49" s="83">
        <f>+'UNITA E CONSUMI SOTTOUTENZE'!E74*'Articolazione tariffaria'!$F$31*'DATI BOLLETTA'!$D$58</f>
        <v>0</v>
      </c>
      <c r="K49" s="83">
        <f>+'UNITA E CONSUMI SOTTOUTENZE'!E74*'Articolazione tariffaria'!$F$32*'DATI BOLLETTA'!$D$59</f>
        <v>0</v>
      </c>
      <c r="L49" s="84">
        <f t="shared" si="1"/>
        <v>0</v>
      </c>
      <c r="M49" s="50"/>
      <c r="N49" s="83">
        <f>+'UNITA E CONSUMI SOTTOUTENZE'!E74*'Articolazione tariffaria'!$F$59*'DATI BOLLETTA'!$D$57</f>
        <v>0</v>
      </c>
      <c r="O49" s="83">
        <f>+'UNITA E CONSUMI SOTTOUTENZE'!E74*'Articolazione tariffaria'!$F$59*'DATI BOLLETTA'!$D$58</f>
        <v>0</v>
      </c>
      <c r="P49" s="83">
        <f>+'UNITA E CONSUMI SOTTOUTENZE'!E74*'Articolazione tariffaria'!$F$59*'DATI BOLLETTA'!$D$59</f>
        <v>0</v>
      </c>
      <c r="Q49" s="84">
        <f t="shared" si="11"/>
        <v>0</v>
      </c>
      <c r="R49" s="50"/>
      <c r="S49" s="83">
        <f>+'UNITA E CONSUMI SOTTOUTENZE'!E74*'Articolazione tariffaria'!$F$49*'DATI BOLLETTA'!$D$57</f>
        <v>0</v>
      </c>
      <c r="T49" s="83">
        <f>+'UNITA E CONSUMI SOTTOUTENZE'!E74*'Articolazione tariffaria'!$F$50*'DATI BOLLETTA'!$D$58</f>
        <v>0</v>
      </c>
      <c r="U49" s="83">
        <f>+'UNITA E CONSUMI SOTTOUTENZE'!E74*'Articolazione tariffaria'!$F$51*'DATI BOLLETTA'!$D$59</f>
        <v>0</v>
      </c>
      <c r="V49" s="84">
        <f t="shared" si="2"/>
        <v>0</v>
      </c>
      <c r="W49" s="52"/>
      <c r="X49" s="83">
        <f t="shared" si="3"/>
        <v>0</v>
      </c>
      <c r="Y49" s="83">
        <f t="shared" si="4"/>
        <v>0</v>
      </c>
      <c r="Z49" s="83">
        <f t="shared" si="5"/>
        <v>0</v>
      </c>
      <c r="AA49" s="373" t="str">
        <f t="shared" si="6"/>
        <v/>
      </c>
      <c r="AB49" s="52"/>
      <c r="AC49" s="83">
        <f t="shared" si="12"/>
        <v>0</v>
      </c>
      <c r="AE49" s="106">
        <f t="shared" si="7"/>
        <v>0</v>
      </c>
    </row>
    <row r="50" spans="2:31" ht="21" x14ac:dyDescent="0.25">
      <c r="B50" s="363" t="str">
        <f>+IF(COUNTA('UNITA E CONSUMI SOTTOUTENZE'!C75)&gt;0,'UNITA E CONSUMI SOTTOUTENZE'!B75,"")</f>
        <v/>
      </c>
      <c r="D50" s="83">
        <f>+IF(B50="",0,1*'DATI BOLLETTA'!$D$57*'DATI BOLLETTA'!$C$34*'Articolazione tariffaria'!$F$35)</f>
        <v>0</v>
      </c>
      <c r="E50" s="83">
        <f>+IF(B50="",0,1*'DATI BOLLETTA'!$D$58*'DATI BOLLETTA'!$C$34*'Articolazione tariffaria'!$F$36)</f>
        <v>0</v>
      </c>
      <c r="F50" s="83">
        <f>+IF(B50="",0,1*'DATI BOLLETTA'!$D$59*'DATI BOLLETTA'!$C$34*'Articolazione tariffaria'!$F$37)</f>
        <v>0</v>
      </c>
      <c r="G50" s="84">
        <f t="shared" si="10"/>
        <v>0</v>
      </c>
      <c r="H50" s="50"/>
      <c r="I50" s="130">
        <f>+IF('UNITA E CONSUMI SOTTOUTENZE'!E75&gt;'Articolazione tariffaria'!C$13*'RIPARTIZ SOTTO-UTENZA_dettagl'!C$4,('UNITA E CONSUMI SOTTOUTENZE'!E75-'Articolazione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tariffaria'!C$12*'RIPARTIZ SOTTO-UTENZA_dettagl'!C$4,('UNITA E CONSUMI SOTTOUTENZE'!E75-'Articolazione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tariffaria'!C$11*'RIPARTIZ SOTTO-UTENZA_dettagl'!C$4,('UNITA E CONSUMI SOTTOUTENZE'!E75-'Articolazione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tariffaria'!C$10*'RIPARTIZ SOTTO-UTENZA_dettagl'!C$4,('UNITA E CONSUMI SOTTOUTENZE'!E75-'Articolazione tariffaria'!C$10*'RIPARTIZ SOTTO-UTENZA_dettagl'!C$4)*'Articolazione tariffaria'!F$10+'Articolazione tariffaria'!D$9*'RIPARTIZ SOTTO-UTENZA_dettagl'!C$4*'Articolazione tariffaria'!F$9,'UNITA E CONSUMI SOTTOUTENZE'!E75*'Articolazione tariffaria'!F$9))))*'DATI BOLLETTA'!D$57</f>
        <v>0</v>
      </c>
      <c r="J50" s="83">
        <f>+'UNITA E CONSUMI SOTTOUTENZE'!E75*'Articolazione tariffaria'!$F$31*'DATI BOLLETTA'!$D$58</f>
        <v>0</v>
      </c>
      <c r="K50" s="83">
        <f>+'UNITA E CONSUMI SOTTOUTENZE'!E75*'Articolazione tariffaria'!$F$32*'DATI BOLLETTA'!$D$59</f>
        <v>0</v>
      </c>
      <c r="L50" s="84">
        <f t="shared" si="1"/>
        <v>0</v>
      </c>
      <c r="M50" s="50"/>
      <c r="N50" s="83">
        <f>+'UNITA E CONSUMI SOTTOUTENZE'!E75*'Articolazione tariffaria'!$F$59*'DATI BOLLETTA'!$D$57</f>
        <v>0</v>
      </c>
      <c r="O50" s="83">
        <f>+'UNITA E CONSUMI SOTTOUTENZE'!E75*'Articolazione tariffaria'!$F$59*'DATI BOLLETTA'!$D$58</f>
        <v>0</v>
      </c>
      <c r="P50" s="83">
        <f>+'UNITA E CONSUMI SOTTOUTENZE'!E75*'Articolazione tariffaria'!$F$59*'DATI BOLLETTA'!$D$59</f>
        <v>0</v>
      </c>
      <c r="Q50" s="84">
        <f t="shared" si="11"/>
        <v>0</v>
      </c>
      <c r="R50" s="50"/>
      <c r="S50" s="83">
        <f>+'UNITA E CONSUMI SOTTOUTENZE'!E75*'Articolazione tariffaria'!$F$49*'DATI BOLLETTA'!$D$57</f>
        <v>0</v>
      </c>
      <c r="T50" s="83">
        <f>+'UNITA E CONSUMI SOTTOUTENZE'!E75*'Articolazione tariffaria'!$F$50*'DATI BOLLETTA'!$D$58</f>
        <v>0</v>
      </c>
      <c r="U50" s="83">
        <f>+'UNITA E CONSUMI SOTTOUTENZE'!E75*'Articolazione tariffaria'!$F$51*'DATI BOLLETTA'!$D$59</f>
        <v>0</v>
      </c>
      <c r="V50" s="84">
        <f t="shared" si="2"/>
        <v>0</v>
      </c>
      <c r="W50" s="52"/>
      <c r="X50" s="83">
        <f t="shared" si="3"/>
        <v>0</v>
      </c>
      <c r="Y50" s="83">
        <f t="shared" si="4"/>
        <v>0</v>
      </c>
      <c r="Z50" s="83">
        <f t="shared" si="5"/>
        <v>0</v>
      </c>
      <c r="AA50" s="373" t="str">
        <f t="shared" si="6"/>
        <v/>
      </c>
      <c r="AB50" s="52"/>
      <c r="AC50" s="83">
        <f t="shared" si="12"/>
        <v>0</v>
      </c>
      <c r="AE50" s="106">
        <f t="shared" si="7"/>
        <v>0</v>
      </c>
    </row>
    <row r="51" spans="2:31" ht="21" x14ac:dyDescent="0.25">
      <c r="B51" s="363" t="str">
        <f>+IF(COUNTA('UNITA E CONSUMI SOTTOUTENZE'!C76)&gt;0,'UNITA E CONSUMI SOTTOUTENZE'!B76,"")</f>
        <v/>
      </c>
      <c r="D51" s="83">
        <f>+IF(B51="",0,1*'DATI BOLLETTA'!$D$57*'DATI BOLLETTA'!$C$34*'Articolazione tariffaria'!$F$35)</f>
        <v>0</v>
      </c>
      <c r="E51" s="83">
        <f>+IF(B51="",0,1*'DATI BOLLETTA'!$D$58*'DATI BOLLETTA'!$C$34*'Articolazione tariffaria'!$F$36)</f>
        <v>0</v>
      </c>
      <c r="F51" s="83">
        <f>+IF(B51="",0,1*'DATI BOLLETTA'!$D$59*'DATI BOLLETTA'!$C$34*'Articolazione tariffaria'!$F$37)</f>
        <v>0</v>
      </c>
      <c r="G51" s="84">
        <f t="shared" si="10"/>
        <v>0</v>
      </c>
      <c r="H51" s="50"/>
      <c r="I51" s="130">
        <f>+IF('UNITA E CONSUMI SOTTOUTENZE'!E76&gt;'Articolazione tariffaria'!C$13*'RIPARTIZ SOTTO-UTENZA_dettagl'!C$4,('UNITA E CONSUMI SOTTOUTENZE'!E76-'Articolazione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tariffaria'!C$12*'RIPARTIZ SOTTO-UTENZA_dettagl'!C$4,('UNITA E CONSUMI SOTTOUTENZE'!E76-'Articolazione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tariffaria'!C$11*'RIPARTIZ SOTTO-UTENZA_dettagl'!C$4,('UNITA E CONSUMI SOTTOUTENZE'!E76-'Articolazione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tariffaria'!C$10*'RIPARTIZ SOTTO-UTENZA_dettagl'!C$4,('UNITA E CONSUMI SOTTOUTENZE'!E76-'Articolazione tariffaria'!C$10*'RIPARTIZ SOTTO-UTENZA_dettagl'!C$4)*'Articolazione tariffaria'!F$10+'Articolazione tariffaria'!D$9*'RIPARTIZ SOTTO-UTENZA_dettagl'!C$4*'Articolazione tariffaria'!F$9,'UNITA E CONSUMI SOTTOUTENZE'!E76*'Articolazione tariffaria'!F$9))))*'DATI BOLLETTA'!D$57</f>
        <v>0</v>
      </c>
      <c r="J51" s="83">
        <f>+'UNITA E CONSUMI SOTTOUTENZE'!E76*'Articolazione tariffaria'!$F$31*'DATI BOLLETTA'!$D$58</f>
        <v>0</v>
      </c>
      <c r="K51" s="83">
        <f>+'UNITA E CONSUMI SOTTOUTENZE'!E76*'Articolazione tariffaria'!$F$32*'DATI BOLLETTA'!$D$59</f>
        <v>0</v>
      </c>
      <c r="L51" s="84">
        <f t="shared" si="1"/>
        <v>0</v>
      </c>
      <c r="M51" s="50"/>
      <c r="N51" s="83">
        <f>+'UNITA E CONSUMI SOTTOUTENZE'!E76*'Articolazione tariffaria'!$F$59*'DATI BOLLETTA'!$D$57</f>
        <v>0</v>
      </c>
      <c r="O51" s="83">
        <f>+'UNITA E CONSUMI SOTTOUTENZE'!E76*'Articolazione tariffaria'!$F$59*'DATI BOLLETTA'!$D$58</f>
        <v>0</v>
      </c>
      <c r="P51" s="83">
        <f>+'UNITA E CONSUMI SOTTOUTENZE'!E76*'Articolazione tariffaria'!$F$59*'DATI BOLLETTA'!$D$59</f>
        <v>0</v>
      </c>
      <c r="Q51" s="84">
        <f t="shared" si="11"/>
        <v>0</v>
      </c>
      <c r="R51" s="50"/>
      <c r="S51" s="83">
        <f>+'UNITA E CONSUMI SOTTOUTENZE'!E76*'Articolazione tariffaria'!$F$49*'DATI BOLLETTA'!$D$57</f>
        <v>0</v>
      </c>
      <c r="T51" s="83">
        <f>+'UNITA E CONSUMI SOTTOUTENZE'!E76*'Articolazione tariffaria'!$F$50*'DATI BOLLETTA'!$D$58</f>
        <v>0</v>
      </c>
      <c r="U51" s="83">
        <f>+'UNITA E CONSUMI SOTTOUTENZE'!E76*'Articolazione tariffaria'!$F$51*'DATI BOLLETTA'!$D$59</f>
        <v>0</v>
      </c>
      <c r="V51" s="84">
        <f t="shared" si="2"/>
        <v>0</v>
      </c>
      <c r="W51" s="52"/>
      <c r="X51" s="83">
        <f t="shared" si="3"/>
        <v>0</v>
      </c>
      <c r="Y51" s="83">
        <f t="shared" si="4"/>
        <v>0</v>
      </c>
      <c r="Z51" s="83">
        <f t="shared" si="5"/>
        <v>0</v>
      </c>
      <c r="AA51" s="373" t="str">
        <f t="shared" si="6"/>
        <v/>
      </c>
      <c r="AB51" s="52"/>
      <c r="AC51" s="83">
        <f t="shared" si="12"/>
        <v>0</v>
      </c>
      <c r="AE51" s="106">
        <f t="shared" si="7"/>
        <v>0</v>
      </c>
    </row>
    <row r="52" spans="2:31" ht="21" x14ac:dyDescent="0.25">
      <c r="B52" s="363" t="str">
        <f>+IF(COUNTA('UNITA E CONSUMI SOTTOUTENZE'!C77)&gt;0,'UNITA E CONSUMI SOTTOUTENZE'!B77,"")</f>
        <v/>
      </c>
      <c r="D52" s="83">
        <f>+IF(B52="",0,1*'DATI BOLLETTA'!$D$57*'DATI BOLLETTA'!$C$34*'Articolazione tariffaria'!$F$35)</f>
        <v>0</v>
      </c>
      <c r="E52" s="83">
        <f>+IF(B52="",0,1*'DATI BOLLETTA'!$D$58*'DATI BOLLETTA'!$C$34*'Articolazione tariffaria'!$F$36)</f>
        <v>0</v>
      </c>
      <c r="F52" s="83">
        <f>+IF(B52="",0,1*'DATI BOLLETTA'!$D$59*'DATI BOLLETTA'!$C$34*'Articolazione tariffaria'!$F$37)</f>
        <v>0</v>
      </c>
      <c r="G52" s="84">
        <f t="shared" si="10"/>
        <v>0</v>
      </c>
      <c r="H52" s="50"/>
      <c r="I52" s="130">
        <f>+IF('UNITA E CONSUMI SOTTOUTENZE'!E77&gt;'Articolazione tariffaria'!C$13*'RIPARTIZ SOTTO-UTENZA_dettagl'!C$4,('UNITA E CONSUMI SOTTOUTENZE'!E77-'Articolazione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tariffaria'!C$12*'RIPARTIZ SOTTO-UTENZA_dettagl'!C$4,('UNITA E CONSUMI SOTTOUTENZE'!E77-'Articolazione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tariffaria'!C$11*'RIPARTIZ SOTTO-UTENZA_dettagl'!C$4,('UNITA E CONSUMI SOTTOUTENZE'!E77-'Articolazione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tariffaria'!C$10*'RIPARTIZ SOTTO-UTENZA_dettagl'!C$4,('UNITA E CONSUMI SOTTOUTENZE'!E77-'Articolazione tariffaria'!C$10*'RIPARTIZ SOTTO-UTENZA_dettagl'!C$4)*'Articolazione tariffaria'!F$10+'Articolazione tariffaria'!D$9*'RIPARTIZ SOTTO-UTENZA_dettagl'!C$4*'Articolazione tariffaria'!F$9,'UNITA E CONSUMI SOTTOUTENZE'!E77*'Articolazione tariffaria'!F$9))))*'DATI BOLLETTA'!D$57</f>
        <v>0</v>
      </c>
      <c r="J52" s="83">
        <f>+'UNITA E CONSUMI SOTTOUTENZE'!E77*'Articolazione tariffaria'!$F$31*'DATI BOLLETTA'!$D$58</f>
        <v>0</v>
      </c>
      <c r="K52" s="83">
        <f>+'UNITA E CONSUMI SOTTOUTENZE'!E77*'Articolazione tariffaria'!$F$32*'DATI BOLLETTA'!$D$59</f>
        <v>0</v>
      </c>
      <c r="L52" s="84">
        <f t="shared" si="1"/>
        <v>0</v>
      </c>
      <c r="M52" s="50"/>
      <c r="N52" s="83">
        <f>+'UNITA E CONSUMI SOTTOUTENZE'!E77*'Articolazione tariffaria'!$F$59*'DATI BOLLETTA'!$D$57</f>
        <v>0</v>
      </c>
      <c r="O52" s="83">
        <f>+'UNITA E CONSUMI SOTTOUTENZE'!E77*'Articolazione tariffaria'!$F$59*'DATI BOLLETTA'!$D$58</f>
        <v>0</v>
      </c>
      <c r="P52" s="83">
        <f>+'UNITA E CONSUMI SOTTOUTENZE'!E77*'Articolazione tariffaria'!$F$59*'DATI BOLLETTA'!$D$59</f>
        <v>0</v>
      </c>
      <c r="Q52" s="84">
        <f t="shared" si="11"/>
        <v>0</v>
      </c>
      <c r="R52" s="50"/>
      <c r="S52" s="83">
        <f>+'UNITA E CONSUMI SOTTOUTENZE'!E77*'Articolazione tariffaria'!$F$49*'DATI BOLLETTA'!$D$57</f>
        <v>0</v>
      </c>
      <c r="T52" s="83">
        <f>+'UNITA E CONSUMI SOTTOUTENZE'!E77*'Articolazione tariffaria'!$F$50*'DATI BOLLETTA'!$D$58</f>
        <v>0</v>
      </c>
      <c r="U52" s="83">
        <f>+'UNITA E CONSUMI SOTTOUTENZE'!E77*'Articolazione tariffaria'!$F$51*'DATI BOLLETTA'!$D$59</f>
        <v>0</v>
      </c>
      <c r="V52" s="84">
        <f t="shared" si="2"/>
        <v>0</v>
      </c>
      <c r="W52" s="52"/>
      <c r="X52" s="83">
        <f t="shared" si="3"/>
        <v>0</v>
      </c>
      <c r="Y52" s="83">
        <f t="shared" si="4"/>
        <v>0</v>
      </c>
      <c r="Z52" s="83">
        <f t="shared" si="5"/>
        <v>0</v>
      </c>
      <c r="AA52" s="373" t="str">
        <f t="shared" si="6"/>
        <v/>
      </c>
      <c r="AB52" s="52"/>
      <c r="AC52" s="83">
        <f t="shared" si="12"/>
        <v>0</v>
      </c>
      <c r="AE52" s="106">
        <f t="shared" si="7"/>
        <v>0</v>
      </c>
    </row>
    <row r="53" spans="2:31" ht="21" x14ac:dyDescent="0.25">
      <c r="B53" s="363" t="str">
        <f>+IF(COUNTA('UNITA E CONSUMI SOTTOUTENZE'!C78)&gt;0,'UNITA E CONSUMI SOTTOUTENZE'!B78,"")</f>
        <v/>
      </c>
      <c r="D53" s="83">
        <f>+IF(B53="",0,1*'DATI BOLLETTA'!$D$57*'DATI BOLLETTA'!$C$34*'Articolazione tariffaria'!$F$35)</f>
        <v>0</v>
      </c>
      <c r="E53" s="83">
        <f>+IF(B53="",0,1*'DATI BOLLETTA'!$D$58*'DATI BOLLETTA'!$C$34*'Articolazione tariffaria'!$F$36)</f>
        <v>0</v>
      </c>
      <c r="F53" s="83">
        <f>+IF(B53="",0,1*'DATI BOLLETTA'!$D$59*'DATI BOLLETTA'!$C$34*'Articolazione tariffaria'!$F$37)</f>
        <v>0</v>
      </c>
      <c r="G53" s="84">
        <f t="shared" si="10"/>
        <v>0</v>
      </c>
      <c r="H53" s="50"/>
      <c r="I53" s="130">
        <f>+IF('UNITA E CONSUMI SOTTOUTENZE'!E78&gt;'Articolazione tariffaria'!C$13*'RIPARTIZ SOTTO-UTENZA_dettagl'!C$4,('UNITA E CONSUMI SOTTOUTENZE'!E78-'Articolazione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tariffaria'!C$12*'RIPARTIZ SOTTO-UTENZA_dettagl'!C$4,('UNITA E CONSUMI SOTTOUTENZE'!E78-'Articolazione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tariffaria'!C$11*'RIPARTIZ SOTTO-UTENZA_dettagl'!C$4,('UNITA E CONSUMI SOTTOUTENZE'!E78-'Articolazione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tariffaria'!C$10*'RIPARTIZ SOTTO-UTENZA_dettagl'!C$4,('UNITA E CONSUMI SOTTOUTENZE'!E78-'Articolazione tariffaria'!C$10*'RIPARTIZ SOTTO-UTENZA_dettagl'!C$4)*'Articolazione tariffaria'!F$10+'Articolazione tariffaria'!D$9*'RIPARTIZ SOTTO-UTENZA_dettagl'!C$4*'Articolazione tariffaria'!F$9,'UNITA E CONSUMI SOTTOUTENZE'!E78*'Articolazione tariffaria'!F$9))))*'DATI BOLLETTA'!D$57</f>
        <v>0</v>
      </c>
      <c r="J53" s="83">
        <f>+'UNITA E CONSUMI SOTTOUTENZE'!E78*'Articolazione tariffaria'!$F$31*'DATI BOLLETTA'!$D$58</f>
        <v>0</v>
      </c>
      <c r="K53" s="83">
        <f>+'UNITA E CONSUMI SOTTOUTENZE'!E78*'Articolazione tariffaria'!$F$32*'DATI BOLLETTA'!$D$59</f>
        <v>0</v>
      </c>
      <c r="L53" s="84">
        <f t="shared" si="1"/>
        <v>0</v>
      </c>
      <c r="M53" s="50"/>
      <c r="N53" s="83">
        <f>+'UNITA E CONSUMI SOTTOUTENZE'!E78*'Articolazione tariffaria'!$F$59*'DATI BOLLETTA'!$D$57</f>
        <v>0</v>
      </c>
      <c r="O53" s="83">
        <f>+'UNITA E CONSUMI SOTTOUTENZE'!E78*'Articolazione tariffaria'!$F$59*'DATI BOLLETTA'!$D$58</f>
        <v>0</v>
      </c>
      <c r="P53" s="83">
        <f>+'UNITA E CONSUMI SOTTOUTENZE'!E78*'Articolazione tariffaria'!$F$59*'DATI BOLLETTA'!$D$59</f>
        <v>0</v>
      </c>
      <c r="Q53" s="84">
        <f t="shared" si="11"/>
        <v>0</v>
      </c>
      <c r="R53" s="50"/>
      <c r="S53" s="83">
        <f>+'UNITA E CONSUMI SOTTOUTENZE'!E78*'Articolazione tariffaria'!$F$49*'DATI BOLLETTA'!$D$57</f>
        <v>0</v>
      </c>
      <c r="T53" s="83">
        <f>+'UNITA E CONSUMI SOTTOUTENZE'!E78*'Articolazione tariffaria'!$F$50*'DATI BOLLETTA'!$D$58</f>
        <v>0</v>
      </c>
      <c r="U53" s="83">
        <f>+'UNITA E CONSUMI SOTTOUTENZE'!E78*'Articolazione tariffaria'!$F$51*'DATI BOLLETTA'!$D$59</f>
        <v>0</v>
      </c>
      <c r="V53" s="84">
        <f t="shared" si="2"/>
        <v>0</v>
      </c>
      <c r="W53" s="52"/>
      <c r="X53" s="83">
        <f t="shared" si="3"/>
        <v>0</v>
      </c>
      <c r="Y53" s="83">
        <f t="shared" si="4"/>
        <v>0</v>
      </c>
      <c r="Z53" s="83">
        <f t="shared" si="5"/>
        <v>0</v>
      </c>
      <c r="AA53" s="373" t="str">
        <f t="shared" si="6"/>
        <v/>
      </c>
      <c r="AB53" s="52"/>
      <c r="AC53" s="83">
        <f t="shared" si="12"/>
        <v>0</v>
      </c>
      <c r="AE53" s="106">
        <f t="shared" si="7"/>
        <v>0</v>
      </c>
    </row>
    <row r="54" spans="2:31" ht="21" x14ac:dyDescent="0.25">
      <c r="B54" s="363" t="str">
        <f>+IF(COUNTA('UNITA E CONSUMI SOTTOUTENZE'!C79)&gt;0,'UNITA E CONSUMI SOTTOUTENZE'!B79,"")</f>
        <v/>
      </c>
      <c r="D54" s="83">
        <f>+IF(B54="",0,1*'DATI BOLLETTA'!$D$57*'DATI BOLLETTA'!$C$34*'Articolazione tariffaria'!$F$35)</f>
        <v>0</v>
      </c>
      <c r="E54" s="83">
        <f>+IF(B54="",0,1*'DATI BOLLETTA'!$D$58*'DATI BOLLETTA'!$C$34*'Articolazione tariffaria'!$F$36)</f>
        <v>0</v>
      </c>
      <c r="F54" s="83">
        <f>+IF(B54="",0,1*'DATI BOLLETTA'!$D$59*'DATI BOLLETTA'!$C$34*'Articolazione tariffaria'!$F$37)</f>
        <v>0</v>
      </c>
      <c r="G54" s="84">
        <f t="shared" si="10"/>
        <v>0</v>
      </c>
      <c r="H54" s="50"/>
      <c r="I54" s="130">
        <f>+IF('UNITA E CONSUMI SOTTOUTENZE'!E79&gt;'Articolazione tariffaria'!C$13*'RIPARTIZ SOTTO-UTENZA_dettagl'!C$4,('UNITA E CONSUMI SOTTOUTENZE'!E79-'Articolazione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tariffaria'!C$12*'RIPARTIZ SOTTO-UTENZA_dettagl'!C$4,('UNITA E CONSUMI SOTTOUTENZE'!E79-'Articolazione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tariffaria'!C$11*'RIPARTIZ SOTTO-UTENZA_dettagl'!C$4,('UNITA E CONSUMI SOTTOUTENZE'!E79-'Articolazione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tariffaria'!C$10*'RIPARTIZ SOTTO-UTENZA_dettagl'!C$4,('UNITA E CONSUMI SOTTOUTENZE'!E79-'Articolazione tariffaria'!C$10*'RIPARTIZ SOTTO-UTENZA_dettagl'!C$4)*'Articolazione tariffaria'!F$10+'Articolazione tariffaria'!D$9*'RIPARTIZ SOTTO-UTENZA_dettagl'!C$4*'Articolazione tariffaria'!F$9,'UNITA E CONSUMI SOTTOUTENZE'!E79*'Articolazione tariffaria'!F$9))))*'DATI BOLLETTA'!D$57</f>
        <v>0</v>
      </c>
      <c r="J54" s="83">
        <f>+'UNITA E CONSUMI SOTTOUTENZE'!E79*'Articolazione tariffaria'!$F$31*'DATI BOLLETTA'!$D$58</f>
        <v>0</v>
      </c>
      <c r="K54" s="83">
        <f>+'UNITA E CONSUMI SOTTOUTENZE'!E79*'Articolazione tariffaria'!$F$32*'DATI BOLLETTA'!$D$59</f>
        <v>0</v>
      </c>
      <c r="L54" s="84">
        <f t="shared" si="1"/>
        <v>0</v>
      </c>
      <c r="M54" s="50"/>
      <c r="N54" s="83">
        <f>+'UNITA E CONSUMI SOTTOUTENZE'!E79*'Articolazione tariffaria'!$F$59*'DATI BOLLETTA'!$D$57</f>
        <v>0</v>
      </c>
      <c r="O54" s="83">
        <f>+'UNITA E CONSUMI SOTTOUTENZE'!E79*'Articolazione tariffaria'!$F$59*'DATI BOLLETTA'!$D$58</f>
        <v>0</v>
      </c>
      <c r="P54" s="83">
        <f>+'UNITA E CONSUMI SOTTOUTENZE'!E79*'Articolazione tariffaria'!$F$59*'DATI BOLLETTA'!$D$59</f>
        <v>0</v>
      </c>
      <c r="Q54" s="84">
        <f t="shared" si="11"/>
        <v>0</v>
      </c>
      <c r="R54" s="50"/>
      <c r="S54" s="83">
        <f>+'UNITA E CONSUMI SOTTOUTENZE'!E79*'Articolazione tariffaria'!$F$49*'DATI BOLLETTA'!$D$57</f>
        <v>0</v>
      </c>
      <c r="T54" s="83">
        <f>+'UNITA E CONSUMI SOTTOUTENZE'!E79*'Articolazione tariffaria'!$F$50*'DATI BOLLETTA'!$D$58</f>
        <v>0</v>
      </c>
      <c r="U54" s="83">
        <f>+'UNITA E CONSUMI SOTTOUTENZE'!E79*'Articolazione tariffaria'!$F$51*'DATI BOLLETTA'!$D$59</f>
        <v>0</v>
      </c>
      <c r="V54" s="84">
        <f t="shared" si="2"/>
        <v>0</v>
      </c>
      <c r="W54" s="52"/>
      <c r="X54" s="83">
        <f t="shared" si="3"/>
        <v>0</v>
      </c>
      <c r="Y54" s="83">
        <f t="shared" si="4"/>
        <v>0</v>
      </c>
      <c r="Z54" s="83">
        <f t="shared" si="5"/>
        <v>0</v>
      </c>
      <c r="AA54" s="373" t="str">
        <f t="shared" si="6"/>
        <v/>
      </c>
      <c r="AB54" s="52"/>
      <c r="AC54" s="83">
        <f t="shared" si="12"/>
        <v>0</v>
      </c>
      <c r="AE54" s="106">
        <f t="shared" si="7"/>
        <v>0</v>
      </c>
    </row>
    <row r="55" spans="2:31" ht="21" x14ac:dyDescent="0.25">
      <c r="B55" s="363" t="str">
        <f>+IF(COUNTA('UNITA E CONSUMI SOTTOUTENZE'!C80)&gt;0,'UNITA E CONSUMI SOTTOUTENZE'!B80,"")</f>
        <v/>
      </c>
      <c r="D55" s="83">
        <f>+IF(B55="",0,1*'DATI BOLLETTA'!$D$57*'DATI BOLLETTA'!$C$34*'Articolazione tariffaria'!$F$35)</f>
        <v>0</v>
      </c>
      <c r="E55" s="83">
        <f>+IF(B55="",0,1*'DATI BOLLETTA'!$D$58*'DATI BOLLETTA'!$C$34*'Articolazione tariffaria'!$F$36)</f>
        <v>0</v>
      </c>
      <c r="F55" s="83">
        <f>+IF(B55="",0,1*'DATI BOLLETTA'!$D$59*'DATI BOLLETTA'!$C$34*'Articolazione tariffaria'!$F$37)</f>
        <v>0</v>
      </c>
      <c r="G55" s="84">
        <f t="shared" si="10"/>
        <v>0</v>
      </c>
      <c r="H55" s="50"/>
      <c r="I55" s="130">
        <f>+IF('UNITA E CONSUMI SOTTOUTENZE'!E80&gt;'Articolazione tariffaria'!C$13*'RIPARTIZ SOTTO-UTENZA_dettagl'!C$4,('UNITA E CONSUMI SOTTOUTENZE'!E80-'Articolazione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tariffaria'!C$12*'RIPARTIZ SOTTO-UTENZA_dettagl'!C$4,('UNITA E CONSUMI SOTTOUTENZE'!E80-'Articolazione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tariffaria'!C$11*'RIPARTIZ SOTTO-UTENZA_dettagl'!C$4,('UNITA E CONSUMI SOTTOUTENZE'!E80-'Articolazione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tariffaria'!C$10*'RIPARTIZ SOTTO-UTENZA_dettagl'!C$4,('UNITA E CONSUMI SOTTOUTENZE'!E80-'Articolazione tariffaria'!C$10*'RIPARTIZ SOTTO-UTENZA_dettagl'!C$4)*'Articolazione tariffaria'!F$10+'Articolazione tariffaria'!D$9*'RIPARTIZ SOTTO-UTENZA_dettagl'!C$4*'Articolazione tariffaria'!F$9,'UNITA E CONSUMI SOTTOUTENZE'!E80*'Articolazione tariffaria'!F$9))))*'DATI BOLLETTA'!D$57</f>
        <v>0</v>
      </c>
      <c r="J55" s="83">
        <f>+'UNITA E CONSUMI SOTTOUTENZE'!E80*'Articolazione tariffaria'!$F$31*'DATI BOLLETTA'!$D$58</f>
        <v>0</v>
      </c>
      <c r="K55" s="83">
        <f>+'UNITA E CONSUMI SOTTOUTENZE'!E80*'Articolazione tariffaria'!$F$32*'DATI BOLLETTA'!$D$59</f>
        <v>0</v>
      </c>
      <c r="L55" s="84">
        <f t="shared" si="1"/>
        <v>0</v>
      </c>
      <c r="M55" s="50"/>
      <c r="N55" s="83">
        <f>+'UNITA E CONSUMI SOTTOUTENZE'!E80*'Articolazione tariffaria'!$F$59*'DATI BOLLETTA'!$D$57</f>
        <v>0</v>
      </c>
      <c r="O55" s="83">
        <f>+'UNITA E CONSUMI SOTTOUTENZE'!E80*'Articolazione tariffaria'!$F$59*'DATI BOLLETTA'!$D$58</f>
        <v>0</v>
      </c>
      <c r="P55" s="83">
        <f>+'UNITA E CONSUMI SOTTOUTENZE'!E80*'Articolazione tariffaria'!$F$59*'DATI BOLLETTA'!$D$59</f>
        <v>0</v>
      </c>
      <c r="Q55" s="84">
        <f t="shared" si="11"/>
        <v>0</v>
      </c>
      <c r="R55" s="50"/>
      <c r="S55" s="83">
        <f>+'UNITA E CONSUMI SOTTOUTENZE'!E80*'Articolazione tariffaria'!$F$49*'DATI BOLLETTA'!$D$57</f>
        <v>0</v>
      </c>
      <c r="T55" s="83">
        <f>+'UNITA E CONSUMI SOTTOUTENZE'!E80*'Articolazione tariffaria'!$F$50*'DATI BOLLETTA'!$D$58</f>
        <v>0</v>
      </c>
      <c r="U55" s="83">
        <f>+'UNITA E CONSUMI SOTTOUTENZE'!E80*'Articolazione tariffaria'!$F$51*'DATI BOLLETTA'!$D$59</f>
        <v>0</v>
      </c>
      <c r="V55" s="84">
        <f t="shared" si="2"/>
        <v>0</v>
      </c>
      <c r="W55" s="52"/>
      <c r="X55" s="83">
        <f t="shared" si="3"/>
        <v>0</v>
      </c>
      <c r="Y55" s="83">
        <f t="shared" si="4"/>
        <v>0</v>
      </c>
      <c r="Z55" s="83">
        <f t="shared" si="5"/>
        <v>0</v>
      </c>
      <c r="AA55" s="373" t="str">
        <f t="shared" si="6"/>
        <v/>
      </c>
      <c r="AB55" s="52"/>
      <c r="AC55" s="83">
        <f t="shared" si="12"/>
        <v>0</v>
      </c>
      <c r="AE55" s="106">
        <f t="shared" si="7"/>
        <v>0</v>
      </c>
    </row>
    <row r="56" spans="2:31" ht="21" x14ac:dyDescent="0.25">
      <c r="B56" s="363" t="str">
        <f>+IF(COUNTA('UNITA E CONSUMI SOTTOUTENZE'!C81)&gt;0,'UNITA E CONSUMI SOTTOUTENZE'!B81,"")</f>
        <v/>
      </c>
      <c r="D56" s="83">
        <f>+IF(B56="",0,1*'DATI BOLLETTA'!$D$57*'DATI BOLLETTA'!$C$34*'Articolazione tariffaria'!$F$35)</f>
        <v>0</v>
      </c>
      <c r="E56" s="83">
        <f>+IF(B56="",0,1*'DATI BOLLETTA'!$D$58*'DATI BOLLETTA'!$C$34*'Articolazione tariffaria'!$F$36)</f>
        <v>0</v>
      </c>
      <c r="F56" s="83">
        <f>+IF(B56="",0,1*'DATI BOLLETTA'!$D$59*'DATI BOLLETTA'!$C$34*'Articolazione tariffaria'!$F$37)</f>
        <v>0</v>
      </c>
      <c r="G56" s="84">
        <f t="shared" si="10"/>
        <v>0</v>
      </c>
      <c r="H56" s="50"/>
      <c r="I56" s="130">
        <f>+IF('UNITA E CONSUMI SOTTOUTENZE'!E81&gt;'Articolazione tariffaria'!C$13*'RIPARTIZ SOTTO-UTENZA_dettagl'!C$4,('UNITA E CONSUMI SOTTOUTENZE'!E81-'Articolazione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tariffaria'!C$12*'RIPARTIZ SOTTO-UTENZA_dettagl'!C$4,('UNITA E CONSUMI SOTTOUTENZE'!E81-'Articolazione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tariffaria'!C$11*'RIPARTIZ SOTTO-UTENZA_dettagl'!C$4,('UNITA E CONSUMI SOTTOUTENZE'!E81-'Articolazione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tariffaria'!C$10*'RIPARTIZ SOTTO-UTENZA_dettagl'!C$4,('UNITA E CONSUMI SOTTOUTENZE'!E81-'Articolazione tariffaria'!C$10*'RIPARTIZ SOTTO-UTENZA_dettagl'!C$4)*'Articolazione tariffaria'!F$10+'Articolazione tariffaria'!D$9*'RIPARTIZ SOTTO-UTENZA_dettagl'!C$4*'Articolazione tariffaria'!F$9,'UNITA E CONSUMI SOTTOUTENZE'!E81*'Articolazione tariffaria'!F$9))))*'DATI BOLLETTA'!D$57</f>
        <v>0</v>
      </c>
      <c r="J56" s="83">
        <f>+'UNITA E CONSUMI SOTTOUTENZE'!E81*'Articolazione tariffaria'!$F$31*'DATI BOLLETTA'!$D$58</f>
        <v>0</v>
      </c>
      <c r="K56" s="83">
        <f>+'UNITA E CONSUMI SOTTOUTENZE'!E81*'Articolazione tariffaria'!$F$32*'DATI BOLLETTA'!$D$59</f>
        <v>0</v>
      </c>
      <c r="L56" s="84">
        <f t="shared" si="1"/>
        <v>0</v>
      </c>
      <c r="M56" s="50"/>
      <c r="N56" s="83">
        <f>+'UNITA E CONSUMI SOTTOUTENZE'!E81*'Articolazione tariffaria'!$F$59*'DATI BOLLETTA'!$D$57</f>
        <v>0</v>
      </c>
      <c r="O56" s="83">
        <f>+'UNITA E CONSUMI SOTTOUTENZE'!E81*'Articolazione tariffaria'!$F$59*'DATI BOLLETTA'!$D$58</f>
        <v>0</v>
      </c>
      <c r="P56" s="83">
        <f>+'UNITA E CONSUMI SOTTOUTENZE'!E81*'Articolazione tariffaria'!$F$59*'DATI BOLLETTA'!$D$59</f>
        <v>0</v>
      </c>
      <c r="Q56" s="84">
        <f t="shared" si="11"/>
        <v>0</v>
      </c>
      <c r="R56" s="50"/>
      <c r="S56" s="83">
        <f>+'UNITA E CONSUMI SOTTOUTENZE'!E81*'Articolazione tariffaria'!$F$49*'DATI BOLLETTA'!$D$57</f>
        <v>0</v>
      </c>
      <c r="T56" s="83">
        <f>+'UNITA E CONSUMI SOTTOUTENZE'!E81*'Articolazione tariffaria'!$F$50*'DATI BOLLETTA'!$D$58</f>
        <v>0</v>
      </c>
      <c r="U56" s="83">
        <f>+'UNITA E CONSUMI SOTTOUTENZE'!E81*'Articolazione tariffaria'!$F$51*'DATI BOLLETTA'!$D$59</f>
        <v>0</v>
      </c>
      <c r="V56" s="84">
        <f t="shared" si="2"/>
        <v>0</v>
      </c>
      <c r="W56" s="52"/>
      <c r="X56" s="83">
        <f t="shared" si="3"/>
        <v>0</v>
      </c>
      <c r="Y56" s="83">
        <f t="shared" si="4"/>
        <v>0</v>
      </c>
      <c r="Z56" s="83">
        <f t="shared" si="5"/>
        <v>0</v>
      </c>
      <c r="AA56" s="373" t="str">
        <f t="shared" si="6"/>
        <v/>
      </c>
      <c r="AB56" s="52"/>
      <c r="AC56" s="83">
        <f t="shared" si="12"/>
        <v>0</v>
      </c>
      <c r="AE56" s="106">
        <f t="shared" si="7"/>
        <v>0</v>
      </c>
    </row>
    <row r="57" spans="2:31" ht="21" x14ac:dyDescent="0.25">
      <c r="B57" s="363" t="str">
        <f>+IF(COUNTA('UNITA E CONSUMI SOTTOUTENZE'!C82)&gt;0,'UNITA E CONSUMI SOTTOUTENZE'!B82,"")</f>
        <v/>
      </c>
      <c r="D57" s="83">
        <f>+IF(B57="",0,1*'DATI BOLLETTA'!$D$57*'DATI BOLLETTA'!$C$34*'Articolazione tariffaria'!$F$35)</f>
        <v>0</v>
      </c>
      <c r="E57" s="83">
        <f>+IF(B57="",0,1*'DATI BOLLETTA'!$D$58*'DATI BOLLETTA'!$C$34*'Articolazione tariffaria'!$F$36)</f>
        <v>0</v>
      </c>
      <c r="F57" s="83">
        <f>+IF(B57="",0,1*'DATI BOLLETTA'!$D$59*'DATI BOLLETTA'!$C$34*'Articolazione tariffaria'!$F$37)</f>
        <v>0</v>
      </c>
      <c r="G57" s="84">
        <f t="shared" si="10"/>
        <v>0</v>
      </c>
      <c r="H57" s="50"/>
      <c r="I57" s="130">
        <f>+IF('UNITA E CONSUMI SOTTOUTENZE'!E82&gt;'Articolazione tariffaria'!C$13*'RIPARTIZ SOTTO-UTENZA_dettagl'!C$4,('UNITA E CONSUMI SOTTOUTENZE'!E82-'Articolazione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tariffaria'!C$12*'RIPARTIZ SOTTO-UTENZA_dettagl'!C$4,('UNITA E CONSUMI SOTTOUTENZE'!E82-'Articolazione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tariffaria'!C$11*'RIPARTIZ SOTTO-UTENZA_dettagl'!C$4,('UNITA E CONSUMI SOTTOUTENZE'!E82-'Articolazione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tariffaria'!C$10*'RIPARTIZ SOTTO-UTENZA_dettagl'!C$4,('UNITA E CONSUMI SOTTOUTENZE'!E82-'Articolazione tariffaria'!C$10*'RIPARTIZ SOTTO-UTENZA_dettagl'!C$4)*'Articolazione tariffaria'!F$10+'Articolazione tariffaria'!D$9*'RIPARTIZ SOTTO-UTENZA_dettagl'!C$4*'Articolazione tariffaria'!F$9,'UNITA E CONSUMI SOTTOUTENZE'!E82*'Articolazione tariffaria'!F$9))))*'DATI BOLLETTA'!D$57</f>
        <v>0</v>
      </c>
      <c r="J57" s="83">
        <f>+'UNITA E CONSUMI SOTTOUTENZE'!E82*'Articolazione tariffaria'!$F$31*'DATI BOLLETTA'!$D$58</f>
        <v>0</v>
      </c>
      <c r="K57" s="83">
        <f>+'UNITA E CONSUMI SOTTOUTENZE'!E82*'Articolazione tariffaria'!$F$32*'DATI BOLLETTA'!$D$59</f>
        <v>0</v>
      </c>
      <c r="L57" s="84">
        <f t="shared" si="1"/>
        <v>0</v>
      </c>
      <c r="M57" s="50"/>
      <c r="N57" s="83">
        <f>+'UNITA E CONSUMI SOTTOUTENZE'!E82*'Articolazione tariffaria'!$F$59*'DATI BOLLETTA'!$D$57</f>
        <v>0</v>
      </c>
      <c r="O57" s="83">
        <f>+'UNITA E CONSUMI SOTTOUTENZE'!E82*'Articolazione tariffaria'!$F$59*'DATI BOLLETTA'!$D$58</f>
        <v>0</v>
      </c>
      <c r="P57" s="83">
        <f>+'UNITA E CONSUMI SOTTOUTENZE'!E82*'Articolazione tariffaria'!$F$59*'DATI BOLLETTA'!$D$59</f>
        <v>0</v>
      </c>
      <c r="Q57" s="84">
        <f t="shared" si="11"/>
        <v>0</v>
      </c>
      <c r="R57" s="50"/>
      <c r="S57" s="83">
        <f>+'UNITA E CONSUMI SOTTOUTENZE'!E82*'Articolazione tariffaria'!$F$49*'DATI BOLLETTA'!$D$57</f>
        <v>0</v>
      </c>
      <c r="T57" s="83">
        <f>+'UNITA E CONSUMI SOTTOUTENZE'!E82*'Articolazione tariffaria'!$F$50*'DATI BOLLETTA'!$D$58</f>
        <v>0</v>
      </c>
      <c r="U57" s="83">
        <f>+'UNITA E CONSUMI SOTTOUTENZE'!E82*'Articolazione tariffaria'!$F$51*'DATI BOLLETTA'!$D$59</f>
        <v>0</v>
      </c>
      <c r="V57" s="84">
        <f t="shared" si="2"/>
        <v>0</v>
      </c>
      <c r="W57" s="52"/>
      <c r="X57" s="83">
        <f t="shared" si="3"/>
        <v>0</v>
      </c>
      <c r="Y57" s="83">
        <f t="shared" si="4"/>
        <v>0</v>
      </c>
      <c r="Z57" s="83">
        <f t="shared" si="5"/>
        <v>0</v>
      </c>
      <c r="AA57" s="373" t="str">
        <f t="shared" si="6"/>
        <v/>
      </c>
      <c r="AB57" s="52"/>
      <c r="AC57" s="83">
        <f t="shared" si="12"/>
        <v>0</v>
      </c>
      <c r="AE57" s="106">
        <f t="shared" si="7"/>
        <v>0</v>
      </c>
    </row>
    <row r="58" spans="2:31" ht="21" x14ac:dyDescent="0.25">
      <c r="B58" s="363" t="str">
        <f>+IF(COUNTA('UNITA E CONSUMI SOTTOUTENZE'!C83)&gt;0,'UNITA E CONSUMI SOTTOUTENZE'!B83,"")</f>
        <v/>
      </c>
      <c r="D58" s="83">
        <f>+IF(B58="",0,1*'DATI BOLLETTA'!$D$57*'DATI BOLLETTA'!$C$34*'Articolazione tariffaria'!$F$35)</f>
        <v>0</v>
      </c>
      <c r="E58" s="83">
        <f>+IF(B58="",0,1*'DATI BOLLETTA'!$D$58*'DATI BOLLETTA'!$C$34*'Articolazione tariffaria'!$F$36)</f>
        <v>0</v>
      </c>
      <c r="F58" s="83">
        <f>+IF(B58="",0,1*'DATI BOLLETTA'!$D$59*'DATI BOLLETTA'!$C$34*'Articolazione tariffaria'!$F$37)</f>
        <v>0</v>
      </c>
      <c r="G58" s="84">
        <f t="shared" si="10"/>
        <v>0</v>
      </c>
      <c r="H58" s="50"/>
      <c r="I58" s="130">
        <f>+IF('UNITA E CONSUMI SOTTOUTENZE'!E83&gt;'Articolazione tariffaria'!C$13*'RIPARTIZ SOTTO-UTENZA_dettagl'!C$4,('UNITA E CONSUMI SOTTOUTENZE'!E83-'Articolazione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tariffaria'!C$12*'RIPARTIZ SOTTO-UTENZA_dettagl'!C$4,('UNITA E CONSUMI SOTTOUTENZE'!E83-'Articolazione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tariffaria'!C$11*'RIPARTIZ SOTTO-UTENZA_dettagl'!C$4,('UNITA E CONSUMI SOTTOUTENZE'!E83-'Articolazione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tariffaria'!C$10*'RIPARTIZ SOTTO-UTENZA_dettagl'!C$4,('UNITA E CONSUMI SOTTOUTENZE'!E83-'Articolazione tariffaria'!C$10*'RIPARTIZ SOTTO-UTENZA_dettagl'!C$4)*'Articolazione tariffaria'!F$10+'Articolazione tariffaria'!D$9*'RIPARTIZ SOTTO-UTENZA_dettagl'!C$4*'Articolazione tariffaria'!F$9,'UNITA E CONSUMI SOTTOUTENZE'!E83*'Articolazione tariffaria'!F$9))))*'DATI BOLLETTA'!D$57</f>
        <v>0</v>
      </c>
      <c r="J58" s="83">
        <f>+'UNITA E CONSUMI SOTTOUTENZE'!E83*'Articolazione tariffaria'!$F$31*'DATI BOLLETTA'!$D$58</f>
        <v>0</v>
      </c>
      <c r="K58" s="83">
        <f>+'UNITA E CONSUMI SOTTOUTENZE'!E83*'Articolazione tariffaria'!$F$32*'DATI BOLLETTA'!$D$59</f>
        <v>0</v>
      </c>
      <c r="L58" s="84">
        <f t="shared" si="1"/>
        <v>0</v>
      </c>
      <c r="M58" s="50"/>
      <c r="N58" s="83">
        <f>+'UNITA E CONSUMI SOTTOUTENZE'!E83*'Articolazione tariffaria'!$F$59*'DATI BOLLETTA'!$D$57</f>
        <v>0</v>
      </c>
      <c r="O58" s="83">
        <f>+'UNITA E CONSUMI SOTTOUTENZE'!E83*'Articolazione tariffaria'!$F$59*'DATI BOLLETTA'!$D$58</f>
        <v>0</v>
      </c>
      <c r="P58" s="83">
        <f>+'UNITA E CONSUMI SOTTOUTENZE'!E83*'Articolazione tariffaria'!$F$59*'DATI BOLLETTA'!$D$59</f>
        <v>0</v>
      </c>
      <c r="Q58" s="84">
        <f t="shared" si="11"/>
        <v>0</v>
      </c>
      <c r="R58" s="50"/>
      <c r="S58" s="83">
        <f>+'UNITA E CONSUMI SOTTOUTENZE'!E83*'Articolazione tariffaria'!$F$49*'DATI BOLLETTA'!$D$57</f>
        <v>0</v>
      </c>
      <c r="T58" s="83">
        <f>+'UNITA E CONSUMI SOTTOUTENZE'!E83*'Articolazione tariffaria'!$F$50*'DATI BOLLETTA'!$D$58</f>
        <v>0</v>
      </c>
      <c r="U58" s="83">
        <f>+'UNITA E CONSUMI SOTTOUTENZE'!E83*'Articolazione tariffaria'!$F$51*'DATI BOLLETTA'!$D$59</f>
        <v>0</v>
      </c>
      <c r="V58" s="84">
        <f t="shared" si="2"/>
        <v>0</v>
      </c>
      <c r="W58" s="52"/>
      <c r="X58" s="83">
        <f t="shared" si="3"/>
        <v>0</v>
      </c>
      <c r="Y58" s="83">
        <f t="shared" si="4"/>
        <v>0</v>
      </c>
      <c r="Z58" s="83">
        <f t="shared" si="5"/>
        <v>0</v>
      </c>
      <c r="AA58" s="373" t="str">
        <f t="shared" si="6"/>
        <v/>
      </c>
      <c r="AB58" s="52"/>
      <c r="AC58" s="83">
        <f t="shared" si="12"/>
        <v>0</v>
      </c>
      <c r="AE58" s="106">
        <f t="shared" si="7"/>
        <v>0</v>
      </c>
    </row>
    <row r="59" spans="2:31" ht="21" x14ac:dyDescent="0.25">
      <c r="B59" s="363" t="str">
        <f>+IF(COUNTA('UNITA E CONSUMI SOTTOUTENZE'!C84)&gt;0,'UNITA E CONSUMI SOTTOUTENZE'!B84,"")</f>
        <v/>
      </c>
      <c r="D59" s="83">
        <f>+IF(B59="",0,1*'DATI BOLLETTA'!$D$57*'DATI BOLLETTA'!$C$34*'Articolazione tariffaria'!$F$35)</f>
        <v>0</v>
      </c>
      <c r="E59" s="83">
        <f>+IF(B59="",0,1*'DATI BOLLETTA'!$D$58*'DATI BOLLETTA'!$C$34*'Articolazione tariffaria'!$F$36)</f>
        <v>0</v>
      </c>
      <c r="F59" s="83">
        <f>+IF(B59="",0,1*'DATI BOLLETTA'!$D$59*'DATI BOLLETTA'!$C$34*'Articolazione tariffaria'!$F$37)</f>
        <v>0</v>
      </c>
      <c r="G59" s="84">
        <f t="shared" si="10"/>
        <v>0</v>
      </c>
      <c r="H59" s="50"/>
      <c r="I59" s="130">
        <f>+IF('UNITA E CONSUMI SOTTOUTENZE'!E84&gt;'Articolazione tariffaria'!C$13*'RIPARTIZ SOTTO-UTENZA_dettagl'!C$4,('UNITA E CONSUMI SOTTOUTENZE'!E84-'Articolazione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tariffaria'!C$12*'RIPARTIZ SOTTO-UTENZA_dettagl'!C$4,('UNITA E CONSUMI SOTTOUTENZE'!E84-'Articolazione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tariffaria'!C$11*'RIPARTIZ SOTTO-UTENZA_dettagl'!C$4,('UNITA E CONSUMI SOTTOUTENZE'!E84-'Articolazione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tariffaria'!C$10*'RIPARTIZ SOTTO-UTENZA_dettagl'!C$4,('UNITA E CONSUMI SOTTOUTENZE'!E84-'Articolazione tariffaria'!C$10*'RIPARTIZ SOTTO-UTENZA_dettagl'!C$4)*'Articolazione tariffaria'!F$10+'Articolazione tariffaria'!D$9*'RIPARTIZ SOTTO-UTENZA_dettagl'!C$4*'Articolazione tariffaria'!F$9,'UNITA E CONSUMI SOTTOUTENZE'!E84*'Articolazione tariffaria'!F$9))))*'DATI BOLLETTA'!D$57</f>
        <v>0</v>
      </c>
      <c r="J59" s="83">
        <f>+'UNITA E CONSUMI SOTTOUTENZE'!E84*'Articolazione tariffaria'!$F$31*'DATI BOLLETTA'!$D$58</f>
        <v>0</v>
      </c>
      <c r="K59" s="83">
        <f>+'UNITA E CONSUMI SOTTOUTENZE'!E84*'Articolazione tariffaria'!$F$32*'DATI BOLLETTA'!$D$59</f>
        <v>0</v>
      </c>
      <c r="L59" s="84">
        <f t="shared" si="1"/>
        <v>0</v>
      </c>
      <c r="M59" s="50"/>
      <c r="N59" s="83">
        <f>+'UNITA E CONSUMI SOTTOUTENZE'!E84*'Articolazione tariffaria'!$F$59*'DATI BOLLETTA'!$D$57</f>
        <v>0</v>
      </c>
      <c r="O59" s="83">
        <f>+'UNITA E CONSUMI SOTTOUTENZE'!E84*'Articolazione tariffaria'!$F$59*'DATI BOLLETTA'!$D$58</f>
        <v>0</v>
      </c>
      <c r="P59" s="83">
        <f>+'UNITA E CONSUMI SOTTOUTENZE'!E84*'Articolazione tariffaria'!$F$59*'DATI BOLLETTA'!$D$59</f>
        <v>0</v>
      </c>
      <c r="Q59" s="84">
        <f t="shared" si="11"/>
        <v>0</v>
      </c>
      <c r="R59" s="50"/>
      <c r="S59" s="83">
        <f>+'UNITA E CONSUMI SOTTOUTENZE'!E84*'Articolazione tariffaria'!$F$49*'DATI BOLLETTA'!$D$57</f>
        <v>0</v>
      </c>
      <c r="T59" s="83">
        <f>+'UNITA E CONSUMI SOTTOUTENZE'!E84*'Articolazione tariffaria'!$F$50*'DATI BOLLETTA'!$D$58</f>
        <v>0</v>
      </c>
      <c r="U59" s="83">
        <f>+'UNITA E CONSUMI SOTTOUTENZE'!E84*'Articolazione tariffaria'!$F$51*'DATI BOLLETTA'!$D$59</f>
        <v>0</v>
      </c>
      <c r="V59" s="84">
        <f t="shared" si="2"/>
        <v>0</v>
      </c>
      <c r="W59" s="52"/>
      <c r="X59" s="83">
        <f t="shared" si="3"/>
        <v>0</v>
      </c>
      <c r="Y59" s="83">
        <f t="shared" si="4"/>
        <v>0</v>
      </c>
      <c r="Z59" s="83">
        <f t="shared" si="5"/>
        <v>0</v>
      </c>
      <c r="AA59" s="373" t="str">
        <f t="shared" si="6"/>
        <v/>
      </c>
      <c r="AB59" s="52"/>
      <c r="AC59" s="83">
        <f t="shared" si="12"/>
        <v>0</v>
      </c>
      <c r="AE59" s="106">
        <f t="shared" si="7"/>
        <v>0</v>
      </c>
    </row>
    <row r="60" spans="2:31" ht="21" x14ac:dyDescent="0.25">
      <c r="B60" s="363" t="str">
        <f>+IF(COUNTA('UNITA E CONSUMI SOTTOUTENZE'!C85)&gt;0,'UNITA E CONSUMI SOTTOUTENZE'!B85,"")</f>
        <v/>
      </c>
      <c r="D60" s="83">
        <f>+IF(B60="",0,1*'DATI BOLLETTA'!$D$57*'DATI BOLLETTA'!$C$34*'Articolazione tariffaria'!$F$35)</f>
        <v>0</v>
      </c>
      <c r="E60" s="83">
        <f>+IF(B60="",0,1*'DATI BOLLETTA'!$D$58*'DATI BOLLETTA'!$C$34*'Articolazione tariffaria'!$F$36)</f>
        <v>0</v>
      </c>
      <c r="F60" s="83">
        <f>+IF(B60="",0,1*'DATI BOLLETTA'!$D$59*'DATI BOLLETTA'!$C$34*'Articolazione tariffaria'!$F$37)</f>
        <v>0</v>
      </c>
      <c r="G60" s="84">
        <f t="shared" si="10"/>
        <v>0</v>
      </c>
      <c r="H60" s="50"/>
      <c r="I60" s="130">
        <f>+IF('UNITA E CONSUMI SOTTOUTENZE'!E85&gt;'Articolazione tariffaria'!C$13*'RIPARTIZ SOTTO-UTENZA_dettagl'!C$4,('UNITA E CONSUMI SOTTOUTENZE'!E85-'Articolazione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tariffaria'!C$12*'RIPARTIZ SOTTO-UTENZA_dettagl'!C$4,('UNITA E CONSUMI SOTTOUTENZE'!E85-'Articolazione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tariffaria'!C$11*'RIPARTIZ SOTTO-UTENZA_dettagl'!C$4,('UNITA E CONSUMI SOTTOUTENZE'!E85-'Articolazione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tariffaria'!C$10*'RIPARTIZ SOTTO-UTENZA_dettagl'!C$4,('UNITA E CONSUMI SOTTOUTENZE'!E85-'Articolazione tariffaria'!C$10*'RIPARTIZ SOTTO-UTENZA_dettagl'!C$4)*'Articolazione tariffaria'!F$10+'Articolazione tariffaria'!D$9*'RIPARTIZ SOTTO-UTENZA_dettagl'!C$4*'Articolazione tariffaria'!F$9,'UNITA E CONSUMI SOTTOUTENZE'!E85*'Articolazione tariffaria'!F$9))))*'DATI BOLLETTA'!D$57</f>
        <v>0</v>
      </c>
      <c r="J60" s="83">
        <f>+'UNITA E CONSUMI SOTTOUTENZE'!E85*'Articolazione tariffaria'!$F$31*'DATI BOLLETTA'!$D$58</f>
        <v>0</v>
      </c>
      <c r="K60" s="83">
        <f>+'UNITA E CONSUMI SOTTOUTENZE'!E85*'Articolazione tariffaria'!$F$32*'DATI BOLLETTA'!$D$59</f>
        <v>0</v>
      </c>
      <c r="L60" s="84">
        <f t="shared" si="1"/>
        <v>0</v>
      </c>
      <c r="M60" s="50"/>
      <c r="N60" s="83">
        <f>+'UNITA E CONSUMI SOTTOUTENZE'!E85*'Articolazione tariffaria'!$F$59*'DATI BOLLETTA'!$D$57</f>
        <v>0</v>
      </c>
      <c r="O60" s="83">
        <f>+'UNITA E CONSUMI SOTTOUTENZE'!E85*'Articolazione tariffaria'!$F$59*'DATI BOLLETTA'!$D$58</f>
        <v>0</v>
      </c>
      <c r="P60" s="83">
        <f>+'UNITA E CONSUMI SOTTOUTENZE'!E85*'Articolazione tariffaria'!$F$59*'DATI BOLLETTA'!$D$59</f>
        <v>0</v>
      </c>
      <c r="Q60" s="84">
        <f t="shared" si="11"/>
        <v>0</v>
      </c>
      <c r="R60" s="50"/>
      <c r="S60" s="83">
        <f>+'UNITA E CONSUMI SOTTOUTENZE'!E85*'Articolazione tariffaria'!$F$49*'DATI BOLLETTA'!$D$57</f>
        <v>0</v>
      </c>
      <c r="T60" s="83">
        <f>+'UNITA E CONSUMI SOTTOUTENZE'!E85*'Articolazione tariffaria'!$F$50*'DATI BOLLETTA'!$D$58</f>
        <v>0</v>
      </c>
      <c r="U60" s="83">
        <f>+'UNITA E CONSUMI SOTTOUTENZE'!E85*'Articolazione tariffaria'!$F$51*'DATI BOLLETTA'!$D$59</f>
        <v>0</v>
      </c>
      <c r="V60" s="84">
        <f t="shared" si="2"/>
        <v>0</v>
      </c>
      <c r="W60" s="52"/>
      <c r="X60" s="83">
        <f t="shared" si="3"/>
        <v>0</v>
      </c>
      <c r="Y60" s="83">
        <f t="shared" si="4"/>
        <v>0</v>
      </c>
      <c r="Z60" s="83">
        <f t="shared" si="5"/>
        <v>0</v>
      </c>
      <c r="AA60" s="373" t="str">
        <f t="shared" si="6"/>
        <v/>
      </c>
      <c r="AB60" s="52"/>
      <c r="AC60" s="83">
        <f t="shared" si="12"/>
        <v>0</v>
      </c>
      <c r="AE60" s="106">
        <f t="shared" si="7"/>
        <v>0</v>
      </c>
    </row>
    <row r="61" spans="2:31" ht="21" x14ac:dyDescent="0.25">
      <c r="B61" s="363" t="str">
        <f>+IF(COUNTA('UNITA E CONSUMI SOTTOUTENZE'!C86)&gt;0,'UNITA E CONSUMI SOTTOUTENZE'!B86,"")</f>
        <v/>
      </c>
      <c r="D61" s="83">
        <f>+IF(B61="",0,1*'DATI BOLLETTA'!$D$57*'DATI BOLLETTA'!$C$34*'Articolazione tariffaria'!$F$35)</f>
        <v>0</v>
      </c>
      <c r="E61" s="83">
        <f>+IF(B61="",0,1*'DATI BOLLETTA'!$D$58*'DATI BOLLETTA'!$C$34*'Articolazione tariffaria'!$F$36)</f>
        <v>0</v>
      </c>
      <c r="F61" s="83">
        <f>+IF(B61="",0,1*'DATI BOLLETTA'!$D$59*'DATI BOLLETTA'!$C$34*'Articolazione tariffaria'!$F$37)</f>
        <v>0</v>
      </c>
      <c r="G61" s="84">
        <f t="shared" si="10"/>
        <v>0</v>
      </c>
      <c r="H61" s="50"/>
      <c r="I61" s="130">
        <f>+IF('UNITA E CONSUMI SOTTOUTENZE'!E86&gt;'Articolazione tariffaria'!C$13*'RIPARTIZ SOTTO-UTENZA_dettagl'!C$4,('UNITA E CONSUMI SOTTOUTENZE'!E86-'Articolazione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tariffaria'!C$12*'RIPARTIZ SOTTO-UTENZA_dettagl'!C$4,('UNITA E CONSUMI SOTTOUTENZE'!E86-'Articolazione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tariffaria'!C$11*'RIPARTIZ SOTTO-UTENZA_dettagl'!C$4,('UNITA E CONSUMI SOTTOUTENZE'!E86-'Articolazione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tariffaria'!C$10*'RIPARTIZ SOTTO-UTENZA_dettagl'!C$4,('UNITA E CONSUMI SOTTOUTENZE'!E86-'Articolazione tariffaria'!C$10*'RIPARTIZ SOTTO-UTENZA_dettagl'!C$4)*'Articolazione tariffaria'!F$10+'Articolazione tariffaria'!D$9*'RIPARTIZ SOTTO-UTENZA_dettagl'!C$4*'Articolazione tariffaria'!F$9,'UNITA E CONSUMI SOTTOUTENZE'!E86*'Articolazione tariffaria'!F$9))))*'DATI BOLLETTA'!D$57</f>
        <v>0</v>
      </c>
      <c r="J61" s="83">
        <f>+'UNITA E CONSUMI SOTTOUTENZE'!E86*'Articolazione tariffaria'!$F$31*'DATI BOLLETTA'!$D$58</f>
        <v>0</v>
      </c>
      <c r="K61" s="83">
        <f>+'UNITA E CONSUMI SOTTOUTENZE'!E86*'Articolazione tariffaria'!$F$32*'DATI BOLLETTA'!$D$59</f>
        <v>0</v>
      </c>
      <c r="L61" s="84">
        <f t="shared" si="1"/>
        <v>0</v>
      </c>
      <c r="M61" s="50"/>
      <c r="N61" s="83">
        <f>+'UNITA E CONSUMI SOTTOUTENZE'!E86*'Articolazione tariffaria'!$F$59*'DATI BOLLETTA'!$D$57</f>
        <v>0</v>
      </c>
      <c r="O61" s="83">
        <f>+'UNITA E CONSUMI SOTTOUTENZE'!E86*'Articolazione tariffaria'!$F$59*'DATI BOLLETTA'!$D$58</f>
        <v>0</v>
      </c>
      <c r="P61" s="83">
        <f>+'UNITA E CONSUMI SOTTOUTENZE'!E86*'Articolazione tariffaria'!$F$59*'DATI BOLLETTA'!$D$59</f>
        <v>0</v>
      </c>
      <c r="Q61" s="84">
        <f t="shared" si="11"/>
        <v>0</v>
      </c>
      <c r="R61" s="50"/>
      <c r="S61" s="83">
        <f>+'UNITA E CONSUMI SOTTOUTENZE'!E86*'Articolazione tariffaria'!$F$49*'DATI BOLLETTA'!$D$57</f>
        <v>0</v>
      </c>
      <c r="T61" s="83">
        <f>+'UNITA E CONSUMI SOTTOUTENZE'!E86*'Articolazione tariffaria'!$F$50*'DATI BOLLETTA'!$D$58</f>
        <v>0</v>
      </c>
      <c r="U61" s="83">
        <f>+'UNITA E CONSUMI SOTTOUTENZE'!E86*'Articolazione tariffaria'!$F$51*'DATI BOLLETTA'!$D$59</f>
        <v>0</v>
      </c>
      <c r="V61" s="84">
        <f t="shared" si="2"/>
        <v>0</v>
      </c>
      <c r="W61" s="52"/>
      <c r="X61" s="83">
        <f t="shared" si="3"/>
        <v>0</v>
      </c>
      <c r="Y61" s="83">
        <f t="shared" si="4"/>
        <v>0</v>
      </c>
      <c r="Z61" s="83">
        <f t="shared" si="5"/>
        <v>0</v>
      </c>
      <c r="AA61" s="373" t="str">
        <f t="shared" si="6"/>
        <v/>
      </c>
      <c r="AB61" s="52"/>
      <c r="AC61" s="83">
        <f t="shared" si="12"/>
        <v>0</v>
      </c>
      <c r="AE61" s="106">
        <f t="shared" si="7"/>
        <v>0</v>
      </c>
    </row>
    <row r="62" spans="2:31" ht="21" x14ac:dyDescent="0.25">
      <c r="B62" s="363" t="str">
        <f>+IF(COUNTA('UNITA E CONSUMI SOTTOUTENZE'!C87)&gt;0,'UNITA E CONSUMI SOTTOUTENZE'!B87,"")</f>
        <v/>
      </c>
      <c r="D62" s="83">
        <f>+IF(B62="",0,1*'DATI BOLLETTA'!$D$57*'DATI BOLLETTA'!$C$34*'Articolazione tariffaria'!$F$35)</f>
        <v>0</v>
      </c>
      <c r="E62" s="83">
        <f>+IF(B62="",0,1*'DATI BOLLETTA'!$D$58*'DATI BOLLETTA'!$C$34*'Articolazione tariffaria'!$F$36)</f>
        <v>0</v>
      </c>
      <c r="F62" s="83">
        <f>+IF(B62="",0,1*'DATI BOLLETTA'!$D$59*'DATI BOLLETTA'!$C$34*'Articolazione tariffaria'!$F$37)</f>
        <v>0</v>
      </c>
      <c r="G62" s="84">
        <f t="shared" si="10"/>
        <v>0</v>
      </c>
      <c r="H62" s="50"/>
      <c r="I62" s="130">
        <f>+IF('UNITA E CONSUMI SOTTOUTENZE'!E87&gt;'Articolazione tariffaria'!C$13*'RIPARTIZ SOTTO-UTENZA_dettagl'!C$4,('UNITA E CONSUMI SOTTOUTENZE'!E87-'Articolazione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tariffaria'!C$12*'RIPARTIZ SOTTO-UTENZA_dettagl'!C$4,('UNITA E CONSUMI SOTTOUTENZE'!E87-'Articolazione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tariffaria'!C$11*'RIPARTIZ SOTTO-UTENZA_dettagl'!C$4,('UNITA E CONSUMI SOTTOUTENZE'!E87-'Articolazione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tariffaria'!C$10*'RIPARTIZ SOTTO-UTENZA_dettagl'!C$4,('UNITA E CONSUMI SOTTOUTENZE'!E87-'Articolazione tariffaria'!C$10*'RIPARTIZ SOTTO-UTENZA_dettagl'!C$4)*'Articolazione tariffaria'!F$10+'Articolazione tariffaria'!D$9*'RIPARTIZ SOTTO-UTENZA_dettagl'!C$4*'Articolazione tariffaria'!F$9,'UNITA E CONSUMI SOTTOUTENZE'!E87*'Articolazione tariffaria'!F$9))))*'DATI BOLLETTA'!D$57</f>
        <v>0</v>
      </c>
      <c r="J62" s="83">
        <f>+'UNITA E CONSUMI SOTTOUTENZE'!E87*'Articolazione tariffaria'!$F$31*'DATI BOLLETTA'!$D$58</f>
        <v>0</v>
      </c>
      <c r="K62" s="83">
        <f>+'UNITA E CONSUMI SOTTOUTENZE'!E87*'Articolazione tariffaria'!$F$32*'DATI BOLLETTA'!$D$59</f>
        <v>0</v>
      </c>
      <c r="L62" s="84">
        <f t="shared" si="1"/>
        <v>0</v>
      </c>
      <c r="M62" s="50"/>
      <c r="N62" s="83">
        <f>+'UNITA E CONSUMI SOTTOUTENZE'!E87*'Articolazione tariffaria'!$F$59*'DATI BOLLETTA'!$D$57</f>
        <v>0</v>
      </c>
      <c r="O62" s="83">
        <f>+'UNITA E CONSUMI SOTTOUTENZE'!E87*'Articolazione tariffaria'!$F$59*'DATI BOLLETTA'!$D$58</f>
        <v>0</v>
      </c>
      <c r="P62" s="83">
        <f>+'UNITA E CONSUMI SOTTOUTENZE'!E87*'Articolazione tariffaria'!$F$59*'DATI BOLLETTA'!$D$59</f>
        <v>0</v>
      </c>
      <c r="Q62" s="84">
        <f t="shared" si="11"/>
        <v>0</v>
      </c>
      <c r="R62" s="50"/>
      <c r="S62" s="83">
        <f>+'UNITA E CONSUMI SOTTOUTENZE'!E87*'Articolazione tariffaria'!$F$49*'DATI BOLLETTA'!$D$57</f>
        <v>0</v>
      </c>
      <c r="T62" s="83">
        <f>+'UNITA E CONSUMI SOTTOUTENZE'!E87*'Articolazione tariffaria'!$F$50*'DATI BOLLETTA'!$D$58</f>
        <v>0</v>
      </c>
      <c r="U62" s="83">
        <f>+'UNITA E CONSUMI SOTTOUTENZE'!E87*'Articolazione tariffaria'!$F$51*'DATI BOLLETTA'!$D$59</f>
        <v>0</v>
      </c>
      <c r="V62" s="84">
        <f t="shared" si="2"/>
        <v>0</v>
      </c>
      <c r="W62" s="52"/>
      <c r="X62" s="83">
        <f t="shared" si="3"/>
        <v>0</v>
      </c>
      <c r="Y62" s="83">
        <f t="shared" si="4"/>
        <v>0</v>
      </c>
      <c r="Z62" s="83">
        <f t="shared" si="5"/>
        <v>0</v>
      </c>
      <c r="AA62" s="373" t="str">
        <f t="shared" si="6"/>
        <v/>
      </c>
      <c r="AB62" s="52"/>
      <c r="AC62" s="83">
        <f t="shared" si="12"/>
        <v>0</v>
      </c>
      <c r="AE62" s="106">
        <f t="shared" si="7"/>
        <v>0</v>
      </c>
    </row>
    <row r="63" spans="2:31" ht="21" x14ac:dyDescent="0.25">
      <c r="B63" s="363" t="str">
        <f>+IF(COUNTA('UNITA E CONSUMI SOTTOUTENZE'!C88)&gt;0,'UNITA E CONSUMI SOTTOUTENZE'!B88,"")</f>
        <v/>
      </c>
      <c r="D63" s="83">
        <f>+IF(B63="",0,1*'DATI BOLLETTA'!$D$57*'DATI BOLLETTA'!$C$34*'Articolazione tariffaria'!$F$35)</f>
        <v>0</v>
      </c>
      <c r="E63" s="83">
        <f>+IF(B63="",0,1*'DATI BOLLETTA'!$D$58*'DATI BOLLETTA'!$C$34*'Articolazione tariffaria'!$F$36)</f>
        <v>0</v>
      </c>
      <c r="F63" s="83">
        <f>+IF(B63="",0,1*'DATI BOLLETTA'!$D$59*'DATI BOLLETTA'!$C$34*'Articolazione tariffaria'!$F$37)</f>
        <v>0</v>
      </c>
      <c r="G63" s="84">
        <f t="shared" si="10"/>
        <v>0</v>
      </c>
      <c r="H63" s="50"/>
      <c r="I63" s="130">
        <f>+IF('UNITA E CONSUMI SOTTOUTENZE'!E88&gt;'Articolazione tariffaria'!C$13*'RIPARTIZ SOTTO-UTENZA_dettagl'!C$4,('UNITA E CONSUMI SOTTOUTENZE'!E88-'Articolazione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tariffaria'!C$12*'RIPARTIZ SOTTO-UTENZA_dettagl'!C$4,('UNITA E CONSUMI SOTTOUTENZE'!E88-'Articolazione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tariffaria'!C$11*'RIPARTIZ SOTTO-UTENZA_dettagl'!C$4,('UNITA E CONSUMI SOTTOUTENZE'!E88-'Articolazione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tariffaria'!C$10*'RIPARTIZ SOTTO-UTENZA_dettagl'!C$4,('UNITA E CONSUMI SOTTOUTENZE'!E88-'Articolazione tariffaria'!C$10*'RIPARTIZ SOTTO-UTENZA_dettagl'!C$4)*'Articolazione tariffaria'!F$10+'Articolazione tariffaria'!D$9*'RIPARTIZ SOTTO-UTENZA_dettagl'!C$4*'Articolazione tariffaria'!F$9,'UNITA E CONSUMI SOTTOUTENZE'!E88*'Articolazione tariffaria'!F$9))))*'DATI BOLLETTA'!D$57</f>
        <v>0</v>
      </c>
      <c r="J63" s="83">
        <f>+'UNITA E CONSUMI SOTTOUTENZE'!E88*'Articolazione tariffaria'!$F$31*'DATI BOLLETTA'!$D$58</f>
        <v>0</v>
      </c>
      <c r="K63" s="83">
        <f>+'UNITA E CONSUMI SOTTOUTENZE'!E88*'Articolazione tariffaria'!$F$32*'DATI BOLLETTA'!$D$59</f>
        <v>0</v>
      </c>
      <c r="L63" s="84">
        <f t="shared" si="1"/>
        <v>0</v>
      </c>
      <c r="M63" s="50"/>
      <c r="N63" s="83">
        <f>+'UNITA E CONSUMI SOTTOUTENZE'!E88*'Articolazione tariffaria'!$F$59*'DATI BOLLETTA'!$D$57</f>
        <v>0</v>
      </c>
      <c r="O63" s="83">
        <f>+'UNITA E CONSUMI SOTTOUTENZE'!E88*'Articolazione tariffaria'!$F$59*'DATI BOLLETTA'!$D$58</f>
        <v>0</v>
      </c>
      <c r="P63" s="83">
        <f>+'UNITA E CONSUMI SOTTOUTENZE'!E88*'Articolazione tariffaria'!$F$59*'DATI BOLLETTA'!$D$59</f>
        <v>0</v>
      </c>
      <c r="Q63" s="84">
        <f t="shared" si="11"/>
        <v>0</v>
      </c>
      <c r="R63" s="50"/>
      <c r="S63" s="83">
        <f>+'UNITA E CONSUMI SOTTOUTENZE'!E88*'Articolazione tariffaria'!$F$49*'DATI BOLLETTA'!$D$57</f>
        <v>0</v>
      </c>
      <c r="T63" s="83">
        <f>+'UNITA E CONSUMI SOTTOUTENZE'!E88*'Articolazione tariffaria'!$F$50*'DATI BOLLETTA'!$D$58</f>
        <v>0</v>
      </c>
      <c r="U63" s="83">
        <f>+'UNITA E CONSUMI SOTTOUTENZE'!E88*'Articolazione tariffaria'!$F$51*'DATI BOLLETTA'!$D$59</f>
        <v>0</v>
      </c>
      <c r="V63" s="84">
        <f t="shared" si="2"/>
        <v>0</v>
      </c>
      <c r="W63" s="52"/>
      <c r="X63" s="83">
        <f t="shared" si="3"/>
        <v>0</v>
      </c>
      <c r="Y63" s="83">
        <f t="shared" si="4"/>
        <v>0</v>
      </c>
      <c r="Z63" s="83">
        <f t="shared" si="5"/>
        <v>0</v>
      </c>
      <c r="AA63" s="373" t="str">
        <f t="shared" si="6"/>
        <v/>
      </c>
      <c r="AB63" s="52"/>
      <c r="AC63" s="83">
        <f t="shared" si="12"/>
        <v>0</v>
      </c>
      <c r="AE63" s="106">
        <f t="shared" si="7"/>
        <v>0</v>
      </c>
    </row>
    <row r="64" spans="2:31" ht="21" x14ac:dyDescent="0.25">
      <c r="B64" s="363" t="str">
        <f>+IF(COUNTA('UNITA E CONSUMI SOTTOUTENZE'!C89)&gt;0,'UNITA E CONSUMI SOTTOUTENZE'!B89,"")</f>
        <v/>
      </c>
      <c r="D64" s="83">
        <f>+IF(B64="",0,1*'DATI BOLLETTA'!$D$57*'DATI BOLLETTA'!$C$34*'Articolazione tariffaria'!$F$35)</f>
        <v>0</v>
      </c>
      <c r="E64" s="83">
        <f>+IF(B64="",0,1*'DATI BOLLETTA'!$D$58*'DATI BOLLETTA'!$C$34*'Articolazione tariffaria'!$F$36)</f>
        <v>0</v>
      </c>
      <c r="F64" s="83">
        <f>+IF(B64="",0,1*'DATI BOLLETTA'!$D$59*'DATI BOLLETTA'!$C$34*'Articolazione tariffaria'!$F$37)</f>
        <v>0</v>
      </c>
      <c r="G64" s="84">
        <f t="shared" si="10"/>
        <v>0</v>
      </c>
      <c r="H64" s="50"/>
      <c r="I64" s="130">
        <f>+IF('UNITA E CONSUMI SOTTOUTENZE'!E89&gt;'Articolazione tariffaria'!C$13*'RIPARTIZ SOTTO-UTENZA_dettagl'!C$4,('UNITA E CONSUMI SOTTOUTENZE'!E89-'Articolazione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tariffaria'!C$12*'RIPARTIZ SOTTO-UTENZA_dettagl'!C$4,('UNITA E CONSUMI SOTTOUTENZE'!E89-'Articolazione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tariffaria'!C$11*'RIPARTIZ SOTTO-UTENZA_dettagl'!C$4,('UNITA E CONSUMI SOTTOUTENZE'!E89-'Articolazione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tariffaria'!C$10*'RIPARTIZ SOTTO-UTENZA_dettagl'!C$4,('UNITA E CONSUMI SOTTOUTENZE'!E89-'Articolazione tariffaria'!C$10*'RIPARTIZ SOTTO-UTENZA_dettagl'!C$4)*'Articolazione tariffaria'!F$10+'Articolazione tariffaria'!D$9*'RIPARTIZ SOTTO-UTENZA_dettagl'!C$4*'Articolazione tariffaria'!F$9,'UNITA E CONSUMI SOTTOUTENZE'!E89*'Articolazione tariffaria'!F$9))))*'DATI BOLLETTA'!D$57</f>
        <v>0</v>
      </c>
      <c r="J64" s="83">
        <f>+'UNITA E CONSUMI SOTTOUTENZE'!E89*'Articolazione tariffaria'!$F$31*'DATI BOLLETTA'!$D$58</f>
        <v>0</v>
      </c>
      <c r="K64" s="83">
        <f>+'UNITA E CONSUMI SOTTOUTENZE'!E89*'Articolazione tariffaria'!$F$32*'DATI BOLLETTA'!$D$59</f>
        <v>0</v>
      </c>
      <c r="L64" s="84">
        <f t="shared" si="1"/>
        <v>0</v>
      </c>
      <c r="M64" s="50"/>
      <c r="N64" s="83">
        <f>+'UNITA E CONSUMI SOTTOUTENZE'!E89*'Articolazione tariffaria'!$F$59*'DATI BOLLETTA'!$D$57</f>
        <v>0</v>
      </c>
      <c r="O64" s="83">
        <f>+'UNITA E CONSUMI SOTTOUTENZE'!E89*'Articolazione tariffaria'!$F$59*'DATI BOLLETTA'!$D$58</f>
        <v>0</v>
      </c>
      <c r="P64" s="83">
        <f>+'UNITA E CONSUMI SOTTOUTENZE'!E89*'Articolazione tariffaria'!$F$59*'DATI BOLLETTA'!$D$59</f>
        <v>0</v>
      </c>
      <c r="Q64" s="84">
        <f t="shared" si="11"/>
        <v>0</v>
      </c>
      <c r="R64" s="50"/>
      <c r="S64" s="83">
        <f>+'UNITA E CONSUMI SOTTOUTENZE'!E89*'Articolazione tariffaria'!$F$49*'DATI BOLLETTA'!$D$57</f>
        <v>0</v>
      </c>
      <c r="T64" s="83">
        <f>+'UNITA E CONSUMI SOTTOUTENZE'!E89*'Articolazione tariffaria'!$F$50*'DATI BOLLETTA'!$D$58</f>
        <v>0</v>
      </c>
      <c r="U64" s="83">
        <f>+'UNITA E CONSUMI SOTTOUTENZE'!E89*'Articolazione tariffaria'!$F$51*'DATI BOLLETTA'!$D$59</f>
        <v>0</v>
      </c>
      <c r="V64" s="84">
        <f t="shared" si="2"/>
        <v>0</v>
      </c>
      <c r="W64" s="52"/>
      <c r="X64" s="83">
        <f t="shared" si="3"/>
        <v>0</v>
      </c>
      <c r="Y64" s="83">
        <f t="shared" si="4"/>
        <v>0</v>
      </c>
      <c r="Z64" s="83">
        <f t="shared" si="5"/>
        <v>0</v>
      </c>
      <c r="AA64" s="373" t="str">
        <f t="shared" si="6"/>
        <v/>
      </c>
      <c r="AB64" s="52"/>
      <c r="AC64" s="83">
        <f t="shared" si="12"/>
        <v>0</v>
      </c>
      <c r="AE64" s="106">
        <f t="shared" si="7"/>
        <v>0</v>
      </c>
    </row>
    <row r="65" spans="2:31" ht="21" x14ac:dyDescent="0.25">
      <c r="B65" s="363" t="str">
        <f>+IF(COUNTA('UNITA E CONSUMI SOTTOUTENZE'!C90)&gt;0,'UNITA E CONSUMI SOTTOUTENZE'!B90,"")</f>
        <v/>
      </c>
      <c r="D65" s="83">
        <f>+IF(B65="",0,1*'DATI BOLLETTA'!$D$57*'DATI BOLLETTA'!$C$34*'Articolazione tariffaria'!$F$35)</f>
        <v>0</v>
      </c>
      <c r="E65" s="83">
        <f>+IF(B65="",0,1*'DATI BOLLETTA'!$D$58*'DATI BOLLETTA'!$C$34*'Articolazione tariffaria'!$F$36)</f>
        <v>0</v>
      </c>
      <c r="F65" s="83">
        <f>+IF(B65="",0,1*'DATI BOLLETTA'!$D$59*'DATI BOLLETTA'!$C$34*'Articolazione tariffaria'!$F$37)</f>
        <v>0</v>
      </c>
      <c r="G65" s="84">
        <f t="shared" si="10"/>
        <v>0</v>
      </c>
      <c r="H65" s="50"/>
      <c r="I65" s="130">
        <f>+IF('UNITA E CONSUMI SOTTOUTENZE'!E90&gt;'Articolazione tariffaria'!C$13*'RIPARTIZ SOTTO-UTENZA_dettagl'!C$4,('UNITA E CONSUMI SOTTOUTENZE'!E90-'Articolazione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tariffaria'!C$12*'RIPARTIZ SOTTO-UTENZA_dettagl'!C$4,('UNITA E CONSUMI SOTTOUTENZE'!E90-'Articolazione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tariffaria'!C$11*'RIPARTIZ SOTTO-UTENZA_dettagl'!C$4,('UNITA E CONSUMI SOTTOUTENZE'!E90-'Articolazione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tariffaria'!C$10*'RIPARTIZ SOTTO-UTENZA_dettagl'!C$4,('UNITA E CONSUMI SOTTOUTENZE'!E90-'Articolazione tariffaria'!C$10*'RIPARTIZ SOTTO-UTENZA_dettagl'!C$4)*'Articolazione tariffaria'!F$10+'Articolazione tariffaria'!D$9*'RIPARTIZ SOTTO-UTENZA_dettagl'!C$4*'Articolazione tariffaria'!F$9,'UNITA E CONSUMI SOTTOUTENZE'!E90*'Articolazione tariffaria'!F$9))))*'DATI BOLLETTA'!D$57</f>
        <v>0</v>
      </c>
      <c r="J65" s="83">
        <f>+'UNITA E CONSUMI SOTTOUTENZE'!E90*'Articolazione tariffaria'!$F$31*'DATI BOLLETTA'!$D$58</f>
        <v>0</v>
      </c>
      <c r="K65" s="83">
        <f>+'UNITA E CONSUMI SOTTOUTENZE'!E90*'Articolazione tariffaria'!$F$32*'DATI BOLLETTA'!$D$59</f>
        <v>0</v>
      </c>
      <c r="L65" s="84">
        <f t="shared" si="1"/>
        <v>0</v>
      </c>
      <c r="M65" s="50"/>
      <c r="N65" s="83">
        <f>+'UNITA E CONSUMI SOTTOUTENZE'!E90*'Articolazione tariffaria'!$F$59*'DATI BOLLETTA'!$D$57</f>
        <v>0</v>
      </c>
      <c r="O65" s="83">
        <f>+'UNITA E CONSUMI SOTTOUTENZE'!E90*'Articolazione tariffaria'!$F$59*'DATI BOLLETTA'!$D$58</f>
        <v>0</v>
      </c>
      <c r="P65" s="83">
        <f>+'UNITA E CONSUMI SOTTOUTENZE'!E90*'Articolazione tariffaria'!$F$59*'DATI BOLLETTA'!$D$59</f>
        <v>0</v>
      </c>
      <c r="Q65" s="84">
        <f t="shared" si="11"/>
        <v>0</v>
      </c>
      <c r="R65" s="50"/>
      <c r="S65" s="83">
        <f>+'UNITA E CONSUMI SOTTOUTENZE'!E90*'Articolazione tariffaria'!$F$49*'DATI BOLLETTA'!$D$57</f>
        <v>0</v>
      </c>
      <c r="T65" s="83">
        <f>+'UNITA E CONSUMI SOTTOUTENZE'!E90*'Articolazione tariffaria'!$F$50*'DATI BOLLETTA'!$D$58</f>
        <v>0</v>
      </c>
      <c r="U65" s="83">
        <f>+'UNITA E CONSUMI SOTTOUTENZE'!E90*'Articolazione tariffaria'!$F$51*'DATI BOLLETTA'!$D$59</f>
        <v>0</v>
      </c>
      <c r="V65" s="84">
        <f t="shared" si="2"/>
        <v>0</v>
      </c>
      <c r="W65" s="52"/>
      <c r="X65" s="83">
        <f t="shared" si="3"/>
        <v>0</v>
      </c>
      <c r="Y65" s="83">
        <f t="shared" si="4"/>
        <v>0</v>
      </c>
      <c r="Z65" s="83">
        <f t="shared" si="5"/>
        <v>0</v>
      </c>
      <c r="AA65" s="373" t="str">
        <f t="shared" si="6"/>
        <v/>
      </c>
      <c r="AB65" s="52"/>
      <c r="AC65" s="83">
        <f t="shared" si="12"/>
        <v>0</v>
      </c>
      <c r="AE65" s="106">
        <f t="shared" si="7"/>
        <v>0</v>
      </c>
    </row>
    <row r="66" spans="2:31" ht="21" x14ac:dyDescent="0.25">
      <c r="B66" s="363" t="str">
        <f>+IF(COUNTA('UNITA E CONSUMI SOTTOUTENZE'!C91)&gt;0,'UNITA E CONSUMI SOTTOUTENZE'!B91,"")</f>
        <v/>
      </c>
      <c r="D66" s="83">
        <f>+IF(B66="",0,1*'DATI BOLLETTA'!$D$57*'DATI BOLLETTA'!$C$34*'Articolazione tariffaria'!$F$35)</f>
        <v>0</v>
      </c>
      <c r="E66" s="83">
        <f>+IF(B66="",0,1*'DATI BOLLETTA'!$D$58*'DATI BOLLETTA'!$C$34*'Articolazione tariffaria'!$F$36)</f>
        <v>0</v>
      </c>
      <c r="F66" s="83">
        <f>+IF(B66="",0,1*'DATI BOLLETTA'!$D$59*'DATI BOLLETTA'!$C$34*'Articolazione tariffaria'!$F$37)</f>
        <v>0</v>
      </c>
      <c r="G66" s="84">
        <f t="shared" si="10"/>
        <v>0</v>
      </c>
      <c r="H66" s="50"/>
      <c r="I66" s="130">
        <f>+IF('UNITA E CONSUMI SOTTOUTENZE'!E91&gt;'Articolazione tariffaria'!C$13*'RIPARTIZ SOTTO-UTENZA_dettagl'!C$4,('UNITA E CONSUMI SOTTOUTENZE'!E91-'Articolazione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tariffaria'!C$12*'RIPARTIZ SOTTO-UTENZA_dettagl'!C$4,('UNITA E CONSUMI SOTTOUTENZE'!E91-'Articolazione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tariffaria'!C$11*'RIPARTIZ SOTTO-UTENZA_dettagl'!C$4,('UNITA E CONSUMI SOTTOUTENZE'!E91-'Articolazione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tariffaria'!C$10*'RIPARTIZ SOTTO-UTENZA_dettagl'!C$4,('UNITA E CONSUMI SOTTOUTENZE'!E91-'Articolazione tariffaria'!C$10*'RIPARTIZ SOTTO-UTENZA_dettagl'!C$4)*'Articolazione tariffaria'!F$10+'Articolazione tariffaria'!D$9*'RIPARTIZ SOTTO-UTENZA_dettagl'!C$4*'Articolazione tariffaria'!F$9,'UNITA E CONSUMI SOTTOUTENZE'!E91*'Articolazione tariffaria'!F$9))))*'DATI BOLLETTA'!D$57</f>
        <v>0</v>
      </c>
      <c r="J66" s="83">
        <f>+'UNITA E CONSUMI SOTTOUTENZE'!E91*'Articolazione tariffaria'!$F$31*'DATI BOLLETTA'!$D$58</f>
        <v>0</v>
      </c>
      <c r="K66" s="83">
        <f>+'UNITA E CONSUMI SOTTOUTENZE'!E91*'Articolazione tariffaria'!$F$32*'DATI BOLLETTA'!$D$59</f>
        <v>0</v>
      </c>
      <c r="L66" s="84">
        <f t="shared" si="1"/>
        <v>0</v>
      </c>
      <c r="M66" s="50"/>
      <c r="N66" s="83">
        <f>+'UNITA E CONSUMI SOTTOUTENZE'!E91*'Articolazione tariffaria'!$F$59*'DATI BOLLETTA'!$D$57</f>
        <v>0</v>
      </c>
      <c r="O66" s="83">
        <f>+'UNITA E CONSUMI SOTTOUTENZE'!E91*'Articolazione tariffaria'!$F$59*'DATI BOLLETTA'!$D$58</f>
        <v>0</v>
      </c>
      <c r="P66" s="83">
        <f>+'UNITA E CONSUMI SOTTOUTENZE'!E91*'Articolazione tariffaria'!$F$59*'DATI BOLLETTA'!$D$59</f>
        <v>0</v>
      </c>
      <c r="Q66" s="84">
        <f t="shared" si="11"/>
        <v>0</v>
      </c>
      <c r="R66" s="50"/>
      <c r="S66" s="83">
        <f>+'UNITA E CONSUMI SOTTOUTENZE'!E91*'Articolazione tariffaria'!$F$49*'DATI BOLLETTA'!$D$57</f>
        <v>0</v>
      </c>
      <c r="T66" s="83">
        <f>+'UNITA E CONSUMI SOTTOUTENZE'!E91*'Articolazione tariffaria'!$F$50*'DATI BOLLETTA'!$D$58</f>
        <v>0</v>
      </c>
      <c r="U66" s="83">
        <f>+'UNITA E CONSUMI SOTTOUTENZE'!E91*'Articolazione tariffaria'!$F$51*'DATI BOLLETTA'!$D$59</f>
        <v>0</v>
      </c>
      <c r="V66" s="84">
        <f t="shared" si="2"/>
        <v>0</v>
      </c>
      <c r="W66" s="52"/>
      <c r="X66" s="83">
        <f t="shared" si="3"/>
        <v>0</v>
      </c>
      <c r="Y66" s="83">
        <f t="shared" si="4"/>
        <v>0</v>
      </c>
      <c r="Z66" s="83">
        <f t="shared" si="5"/>
        <v>0</v>
      </c>
      <c r="AA66" s="373" t="str">
        <f t="shared" si="6"/>
        <v/>
      </c>
      <c r="AB66" s="52"/>
      <c r="AC66" s="83">
        <f t="shared" si="12"/>
        <v>0</v>
      </c>
      <c r="AE66" s="106">
        <f t="shared" si="7"/>
        <v>0</v>
      </c>
    </row>
    <row r="67" spans="2:31" ht="21" x14ac:dyDescent="0.25">
      <c r="B67" s="363" t="str">
        <f>+IF(COUNTA('UNITA E CONSUMI SOTTOUTENZE'!C92)&gt;0,'UNITA E CONSUMI SOTTOUTENZE'!B92,"")</f>
        <v/>
      </c>
      <c r="D67" s="83">
        <f>+IF(B67="",0,1*'DATI BOLLETTA'!$D$57*'DATI BOLLETTA'!$C$34*'Articolazione tariffaria'!$F$35)</f>
        <v>0</v>
      </c>
      <c r="E67" s="83">
        <f>+IF(B67="",0,1*'DATI BOLLETTA'!$D$58*'DATI BOLLETTA'!$C$34*'Articolazione tariffaria'!$F$36)</f>
        <v>0</v>
      </c>
      <c r="F67" s="83">
        <f>+IF(B67="",0,1*'DATI BOLLETTA'!$D$59*'DATI BOLLETTA'!$C$34*'Articolazione tariffaria'!$F$37)</f>
        <v>0</v>
      </c>
      <c r="G67" s="84">
        <f t="shared" si="10"/>
        <v>0</v>
      </c>
      <c r="H67" s="50"/>
      <c r="I67" s="130">
        <f>+IF('UNITA E CONSUMI SOTTOUTENZE'!E92&gt;'Articolazione tariffaria'!C$13*'RIPARTIZ SOTTO-UTENZA_dettagl'!C$4,('UNITA E CONSUMI SOTTOUTENZE'!E92-'Articolazione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tariffaria'!C$12*'RIPARTIZ SOTTO-UTENZA_dettagl'!C$4,('UNITA E CONSUMI SOTTOUTENZE'!E92-'Articolazione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tariffaria'!C$11*'RIPARTIZ SOTTO-UTENZA_dettagl'!C$4,('UNITA E CONSUMI SOTTOUTENZE'!E92-'Articolazione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tariffaria'!C$10*'RIPARTIZ SOTTO-UTENZA_dettagl'!C$4,('UNITA E CONSUMI SOTTOUTENZE'!E92-'Articolazione tariffaria'!C$10*'RIPARTIZ SOTTO-UTENZA_dettagl'!C$4)*'Articolazione tariffaria'!F$10+'Articolazione tariffaria'!D$9*'RIPARTIZ SOTTO-UTENZA_dettagl'!C$4*'Articolazione tariffaria'!F$9,'UNITA E CONSUMI SOTTOUTENZE'!E92*'Articolazione tariffaria'!F$9))))*'DATI BOLLETTA'!D$57</f>
        <v>0</v>
      </c>
      <c r="J67" s="83">
        <f>+'UNITA E CONSUMI SOTTOUTENZE'!E92*'Articolazione tariffaria'!$F$31*'DATI BOLLETTA'!$D$58</f>
        <v>0</v>
      </c>
      <c r="K67" s="83">
        <f>+'UNITA E CONSUMI SOTTOUTENZE'!E92*'Articolazione tariffaria'!$F$32*'DATI BOLLETTA'!$D$59</f>
        <v>0</v>
      </c>
      <c r="L67" s="84">
        <f t="shared" si="1"/>
        <v>0</v>
      </c>
      <c r="M67" s="50"/>
      <c r="N67" s="83">
        <f>+'UNITA E CONSUMI SOTTOUTENZE'!E92*'Articolazione tariffaria'!$F$59*'DATI BOLLETTA'!$D$57</f>
        <v>0</v>
      </c>
      <c r="O67" s="83">
        <f>+'UNITA E CONSUMI SOTTOUTENZE'!E92*'Articolazione tariffaria'!$F$59*'DATI BOLLETTA'!$D$58</f>
        <v>0</v>
      </c>
      <c r="P67" s="83">
        <f>+'UNITA E CONSUMI SOTTOUTENZE'!E92*'Articolazione tariffaria'!$F$59*'DATI BOLLETTA'!$D$59</f>
        <v>0</v>
      </c>
      <c r="Q67" s="84">
        <f t="shared" si="11"/>
        <v>0</v>
      </c>
      <c r="R67" s="50"/>
      <c r="S67" s="83">
        <f>+'UNITA E CONSUMI SOTTOUTENZE'!E92*'Articolazione tariffaria'!$F$49*'DATI BOLLETTA'!$D$57</f>
        <v>0</v>
      </c>
      <c r="T67" s="83">
        <f>+'UNITA E CONSUMI SOTTOUTENZE'!E92*'Articolazione tariffaria'!$F$50*'DATI BOLLETTA'!$D$58</f>
        <v>0</v>
      </c>
      <c r="U67" s="83">
        <f>+'UNITA E CONSUMI SOTTOUTENZE'!E92*'Articolazione tariffaria'!$F$51*'DATI BOLLETTA'!$D$59</f>
        <v>0</v>
      </c>
      <c r="V67" s="84">
        <f t="shared" si="2"/>
        <v>0</v>
      </c>
      <c r="W67" s="52"/>
      <c r="X67" s="83">
        <f t="shared" si="3"/>
        <v>0</v>
      </c>
      <c r="Y67" s="83">
        <f t="shared" si="4"/>
        <v>0</v>
      </c>
      <c r="Z67" s="83">
        <f t="shared" si="5"/>
        <v>0</v>
      </c>
      <c r="AA67" s="373" t="str">
        <f t="shared" si="6"/>
        <v/>
      </c>
      <c r="AB67" s="52"/>
      <c r="AC67" s="83">
        <f t="shared" si="12"/>
        <v>0</v>
      </c>
      <c r="AE67" s="106">
        <f t="shared" si="7"/>
        <v>0</v>
      </c>
    </row>
    <row r="68" spans="2:31" ht="21" x14ac:dyDescent="0.25">
      <c r="B68" s="363" t="str">
        <f>+IF(COUNTA('UNITA E CONSUMI SOTTOUTENZE'!C93)&gt;0,'UNITA E CONSUMI SOTTOUTENZE'!B93,"")</f>
        <v/>
      </c>
      <c r="D68" s="83">
        <f>+IF(B68="",0,1*'DATI BOLLETTA'!$D$57*'DATI BOLLETTA'!$C$34*'Articolazione tariffaria'!$F$35)</f>
        <v>0</v>
      </c>
      <c r="E68" s="83">
        <f>+IF(B68="",0,1*'DATI BOLLETTA'!$D$58*'DATI BOLLETTA'!$C$34*'Articolazione tariffaria'!$F$36)</f>
        <v>0</v>
      </c>
      <c r="F68" s="83">
        <f>+IF(B68="",0,1*'DATI BOLLETTA'!$D$59*'DATI BOLLETTA'!$C$34*'Articolazione tariffaria'!$F$37)</f>
        <v>0</v>
      </c>
      <c r="G68" s="84">
        <f t="shared" si="10"/>
        <v>0</v>
      </c>
      <c r="H68" s="50"/>
      <c r="I68" s="130">
        <f>+IF('UNITA E CONSUMI SOTTOUTENZE'!E93&gt;'Articolazione tariffaria'!C$13*'RIPARTIZ SOTTO-UTENZA_dettagl'!C$4,('UNITA E CONSUMI SOTTOUTENZE'!E93-'Articolazione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tariffaria'!C$12*'RIPARTIZ SOTTO-UTENZA_dettagl'!C$4,('UNITA E CONSUMI SOTTOUTENZE'!E93-'Articolazione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tariffaria'!C$11*'RIPARTIZ SOTTO-UTENZA_dettagl'!C$4,('UNITA E CONSUMI SOTTOUTENZE'!E93-'Articolazione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tariffaria'!C$10*'RIPARTIZ SOTTO-UTENZA_dettagl'!C$4,('UNITA E CONSUMI SOTTOUTENZE'!E93-'Articolazione tariffaria'!C$10*'RIPARTIZ SOTTO-UTENZA_dettagl'!C$4)*'Articolazione tariffaria'!F$10+'Articolazione tariffaria'!D$9*'RIPARTIZ SOTTO-UTENZA_dettagl'!C$4*'Articolazione tariffaria'!F$9,'UNITA E CONSUMI SOTTOUTENZE'!E93*'Articolazione tariffaria'!F$9))))*'DATI BOLLETTA'!D$57</f>
        <v>0</v>
      </c>
      <c r="J68" s="83">
        <f>+'UNITA E CONSUMI SOTTOUTENZE'!E93*'Articolazione tariffaria'!$F$31*'DATI BOLLETTA'!$D$58</f>
        <v>0</v>
      </c>
      <c r="K68" s="83">
        <f>+'UNITA E CONSUMI SOTTOUTENZE'!E93*'Articolazione tariffaria'!$F$32*'DATI BOLLETTA'!$D$59</f>
        <v>0</v>
      </c>
      <c r="L68" s="84">
        <f t="shared" si="1"/>
        <v>0</v>
      </c>
      <c r="M68" s="50"/>
      <c r="N68" s="83">
        <f>+'UNITA E CONSUMI SOTTOUTENZE'!E93*'Articolazione tariffaria'!$F$59*'DATI BOLLETTA'!$D$57</f>
        <v>0</v>
      </c>
      <c r="O68" s="83">
        <f>+'UNITA E CONSUMI SOTTOUTENZE'!E93*'Articolazione tariffaria'!$F$59*'DATI BOLLETTA'!$D$58</f>
        <v>0</v>
      </c>
      <c r="P68" s="83">
        <f>+'UNITA E CONSUMI SOTTOUTENZE'!E93*'Articolazione tariffaria'!$F$59*'DATI BOLLETTA'!$D$59</f>
        <v>0</v>
      </c>
      <c r="Q68" s="84">
        <f t="shared" si="11"/>
        <v>0</v>
      </c>
      <c r="R68" s="50"/>
      <c r="S68" s="83">
        <f>+'UNITA E CONSUMI SOTTOUTENZE'!E93*'Articolazione tariffaria'!$F$49*'DATI BOLLETTA'!$D$57</f>
        <v>0</v>
      </c>
      <c r="T68" s="83">
        <f>+'UNITA E CONSUMI SOTTOUTENZE'!E93*'Articolazione tariffaria'!$F$50*'DATI BOLLETTA'!$D$58</f>
        <v>0</v>
      </c>
      <c r="U68" s="83">
        <f>+'UNITA E CONSUMI SOTTOUTENZE'!E93*'Articolazione tariffaria'!$F$51*'DATI BOLLETTA'!$D$59</f>
        <v>0</v>
      </c>
      <c r="V68" s="84">
        <f t="shared" si="2"/>
        <v>0</v>
      </c>
      <c r="W68" s="52"/>
      <c r="X68" s="83">
        <f t="shared" si="3"/>
        <v>0</v>
      </c>
      <c r="Y68" s="83">
        <f t="shared" si="4"/>
        <v>0</v>
      </c>
      <c r="Z68" s="83">
        <f t="shared" si="5"/>
        <v>0</v>
      </c>
      <c r="AA68" s="373" t="str">
        <f t="shared" si="6"/>
        <v/>
      </c>
      <c r="AB68" s="52"/>
      <c r="AC68" s="83">
        <f t="shared" si="12"/>
        <v>0</v>
      </c>
      <c r="AE68" s="106">
        <f t="shared" si="7"/>
        <v>0</v>
      </c>
    </row>
    <row r="69" spans="2:31" ht="21" x14ac:dyDescent="0.25">
      <c r="B69" s="363" t="str">
        <f>+IF(COUNTA('UNITA E CONSUMI SOTTOUTENZE'!C94)&gt;0,'UNITA E CONSUMI SOTTOUTENZE'!B94,"")</f>
        <v/>
      </c>
      <c r="D69" s="83">
        <f>+IF(B69="",0,1*'DATI BOLLETTA'!$D$57*'DATI BOLLETTA'!$C$34*'Articolazione tariffaria'!$F$35)</f>
        <v>0</v>
      </c>
      <c r="E69" s="83">
        <f>+IF(B69="",0,1*'DATI BOLLETTA'!$D$58*'DATI BOLLETTA'!$C$34*'Articolazione tariffaria'!$F$36)</f>
        <v>0</v>
      </c>
      <c r="F69" s="83">
        <f>+IF(B69="",0,1*'DATI BOLLETTA'!$D$59*'DATI BOLLETTA'!$C$34*'Articolazione tariffaria'!$F$37)</f>
        <v>0</v>
      </c>
      <c r="G69" s="84">
        <f t="shared" si="10"/>
        <v>0</v>
      </c>
      <c r="H69" s="50"/>
      <c r="I69" s="130">
        <f>+IF('UNITA E CONSUMI SOTTOUTENZE'!E94&gt;'Articolazione tariffaria'!C$13*'RIPARTIZ SOTTO-UTENZA_dettagl'!C$4,('UNITA E CONSUMI SOTTOUTENZE'!E94-'Articolazione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tariffaria'!C$12*'RIPARTIZ SOTTO-UTENZA_dettagl'!C$4,('UNITA E CONSUMI SOTTOUTENZE'!E94-'Articolazione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tariffaria'!C$11*'RIPARTIZ SOTTO-UTENZA_dettagl'!C$4,('UNITA E CONSUMI SOTTOUTENZE'!E94-'Articolazione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tariffaria'!C$10*'RIPARTIZ SOTTO-UTENZA_dettagl'!C$4,('UNITA E CONSUMI SOTTOUTENZE'!E94-'Articolazione tariffaria'!C$10*'RIPARTIZ SOTTO-UTENZA_dettagl'!C$4)*'Articolazione tariffaria'!F$10+'Articolazione tariffaria'!D$9*'RIPARTIZ SOTTO-UTENZA_dettagl'!C$4*'Articolazione tariffaria'!F$9,'UNITA E CONSUMI SOTTOUTENZE'!E94*'Articolazione tariffaria'!F$9))))*'DATI BOLLETTA'!D$57</f>
        <v>0</v>
      </c>
      <c r="J69" s="83">
        <f>+'UNITA E CONSUMI SOTTOUTENZE'!E94*'Articolazione tariffaria'!$F$31*'DATI BOLLETTA'!$D$58</f>
        <v>0</v>
      </c>
      <c r="K69" s="83">
        <f>+'UNITA E CONSUMI SOTTOUTENZE'!E94*'Articolazione tariffaria'!$F$32*'DATI BOLLETTA'!$D$59</f>
        <v>0</v>
      </c>
      <c r="L69" s="84">
        <f t="shared" si="1"/>
        <v>0</v>
      </c>
      <c r="M69" s="50"/>
      <c r="N69" s="83">
        <f>+'UNITA E CONSUMI SOTTOUTENZE'!E94*'Articolazione tariffaria'!$F$59*'DATI BOLLETTA'!$D$57</f>
        <v>0</v>
      </c>
      <c r="O69" s="83">
        <f>+'UNITA E CONSUMI SOTTOUTENZE'!E94*'Articolazione tariffaria'!$F$59*'DATI BOLLETTA'!$D$58</f>
        <v>0</v>
      </c>
      <c r="P69" s="83">
        <f>+'UNITA E CONSUMI SOTTOUTENZE'!E94*'Articolazione tariffaria'!$F$59*'DATI BOLLETTA'!$D$59</f>
        <v>0</v>
      </c>
      <c r="Q69" s="84">
        <f t="shared" si="11"/>
        <v>0</v>
      </c>
      <c r="R69" s="50"/>
      <c r="S69" s="83">
        <f>+'UNITA E CONSUMI SOTTOUTENZE'!E94*'Articolazione tariffaria'!$F$49*'DATI BOLLETTA'!$D$57</f>
        <v>0</v>
      </c>
      <c r="T69" s="83">
        <f>+'UNITA E CONSUMI SOTTOUTENZE'!E94*'Articolazione tariffaria'!$F$50*'DATI BOLLETTA'!$D$58</f>
        <v>0</v>
      </c>
      <c r="U69" s="83">
        <f>+'UNITA E CONSUMI SOTTOUTENZE'!E94*'Articolazione tariffaria'!$F$51*'DATI BOLLETTA'!$D$59</f>
        <v>0</v>
      </c>
      <c r="V69" s="84">
        <f t="shared" si="2"/>
        <v>0</v>
      </c>
      <c r="W69" s="52"/>
      <c r="X69" s="83">
        <f t="shared" si="3"/>
        <v>0</v>
      </c>
      <c r="Y69" s="83">
        <f t="shared" si="4"/>
        <v>0</v>
      </c>
      <c r="Z69" s="83">
        <f t="shared" si="5"/>
        <v>0</v>
      </c>
      <c r="AA69" s="373" t="str">
        <f t="shared" si="6"/>
        <v/>
      </c>
      <c r="AB69" s="52"/>
      <c r="AC69" s="83">
        <f t="shared" ref="AC69:AC103" si="13">IFERROR(+AC$4*AA69,0)</f>
        <v>0</v>
      </c>
      <c r="AE69" s="106">
        <f t="shared" si="7"/>
        <v>0</v>
      </c>
    </row>
    <row r="70" spans="2:31" ht="21" x14ac:dyDescent="0.25">
      <c r="B70" s="363" t="str">
        <f>+IF(COUNTA('UNITA E CONSUMI SOTTOUTENZE'!C95)&gt;0,'UNITA E CONSUMI SOTTOUTENZE'!B95,"")</f>
        <v/>
      </c>
      <c r="D70" s="83">
        <f>+IF(B70="",0,1*'DATI BOLLETTA'!$D$57*'DATI BOLLETTA'!$C$34*'Articolazione tariffaria'!$F$35)</f>
        <v>0</v>
      </c>
      <c r="E70" s="83">
        <f>+IF(B70="",0,1*'DATI BOLLETTA'!$D$58*'DATI BOLLETTA'!$C$34*'Articolazione tariffaria'!$F$36)</f>
        <v>0</v>
      </c>
      <c r="F70" s="83">
        <f>+IF(B70="",0,1*'DATI BOLLETTA'!$D$59*'DATI BOLLETTA'!$C$34*'Articolazione tariffaria'!$F$37)</f>
        <v>0</v>
      </c>
      <c r="G70" s="84">
        <f t="shared" si="10"/>
        <v>0</v>
      </c>
      <c r="H70" s="50"/>
      <c r="I70" s="130">
        <f>+IF('UNITA E CONSUMI SOTTOUTENZE'!E95&gt;'Articolazione tariffaria'!C$13*'RIPARTIZ SOTTO-UTENZA_dettagl'!C$4,('UNITA E CONSUMI SOTTOUTENZE'!E95-'Articolazione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tariffaria'!C$12*'RIPARTIZ SOTTO-UTENZA_dettagl'!C$4,('UNITA E CONSUMI SOTTOUTENZE'!E95-'Articolazione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tariffaria'!C$11*'RIPARTIZ SOTTO-UTENZA_dettagl'!C$4,('UNITA E CONSUMI SOTTOUTENZE'!E95-'Articolazione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tariffaria'!C$10*'RIPARTIZ SOTTO-UTENZA_dettagl'!C$4,('UNITA E CONSUMI SOTTOUTENZE'!E95-'Articolazione tariffaria'!C$10*'RIPARTIZ SOTTO-UTENZA_dettagl'!C$4)*'Articolazione tariffaria'!F$10+'Articolazione tariffaria'!D$9*'RIPARTIZ SOTTO-UTENZA_dettagl'!C$4*'Articolazione tariffaria'!F$9,'UNITA E CONSUMI SOTTOUTENZE'!E95*'Articolazione tariffaria'!F$9))))*'DATI BOLLETTA'!D$57</f>
        <v>0</v>
      </c>
      <c r="J70" s="83">
        <f>+'UNITA E CONSUMI SOTTOUTENZE'!E95*'Articolazione tariffaria'!$F$31*'DATI BOLLETTA'!$D$58</f>
        <v>0</v>
      </c>
      <c r="K70" s="83">
        <f>+'UNITA E CONSUMI SOTTOUTENZE'!E95*'Articolazione tariffaria'!$F$32*'DATI BOLLETTA'!$D$59</f>
        <v>0</v>
      </c>
      <c r="L70" s="84">
        <f t="shared" ref="L70:L104" si="14">+SUM(I70:K70)</f>
        <v>0</v>
      </c>
      <c r="M70" s="50"/>
      <c r="N70" s="83">
        <f>+'UNITA E CONSUMI SOTTOUTENZE'!E95*'Articolazione tariffaria'!$F$59*'DATI BOLLETTA'!$D$57</f>
        <v>0</v>
      </c>
      <c r="O70" s="83">
        <f>+'UNITA E CONSUMI SOTTOUTENZE'!E95*'Articolazione tariffaria'!$F$59*'DATI BOLLETTA'!$D$58</f>
        <v>0</v>
      </c>
      <c r="P70" s="83">
        <f>+'UNITA E CONSUMI SOTTOUTENZE'!E95*'Articolazione tariffaria'!$F$59*'DATI BOLLETTA'!$D$59</f>
        <v>0</v>
      </c>
      <c r="Q70" s="84">
        <f t="shared" si="11"/>
        <v>0</v>
      </c>
      <c r="R70" s="50"/>
      <c r="S70" s="83">
        <f>+'UNITA E CONSUMI SOTTOUTENZE'!E95*'Articolazione tariffaria'!$F$49*'DATI BOLLETTA'!$D$57</f>
        <v>0</v>
      </c>
      <c r="T70" s="83">
        <f>+'UNITA E CONSUMI SOTTOUTENZE'!E95*'Articolazione tariffaria'!$F$50*'DATI BOLLETTA'!$D$58</f>
        <v>0</v>
      </c>
      <c r="U70" s="83">
        <f>+'UNITA E CONSUMI SOTTOUTENZE'!E95*'Articolazione tariffaria'!$F$51*'DATI BOLLETTA'!$D$59</f>
        <v>0</v>
      </c>
      <c r="V70" s="84">
        <f t="shared" ref="V70:V104" si="15">+SUM(S70:U70)</f>
        <v>0</v>
      </c>
      <c r="W70" s="52"/>
      <c r="X70" s="83">
        <f t="shared" ref="X70:X104" si="16">+G70+L70+Q70+V70</f>
        <v>0</v>
      </c>
      <c r="Y70" s="83">
        <f t="shared" ref="Y70:Y104" si="17">+X70*Y$3</f>
        <v>0</v>
      </c>
      <c r="Z70" s="83">
        <f t="shared" ref="Z70:Z104" si="18">+X70+Y70</f>
        <v>0</v>
      </c>
      <c r="AA70" s="373" t="str">
        <f t="shared" ref="AA70:AA104" si="19">IFERROR(+X70/X$422,"")</f>
        <v/>
      </c>
      <c r="AB70" s="52"/>
      <c r="AC70" s="83">
        <f t="shared" si="13"/>
        <v>0</v>
      </c>
      <c r="AE70" s="106">
        <f t="shared" ref="AE70:AE104" si="20">+Z70+AC70</f>
        <v>0</v>
      </c>
    </row>
    <row r="71" spans="2:31" ht="21" x14ac:dyDescent="0.25">
      <c r="B71" s="363" t="str">
        <f>+IF(COUNTA('UNITA E CONSUMI SOTTOUTENZE'!C96)&gt;0,'UNITA E CONSUMI SOTTOUTENZE'!B96,"")</f>
        <v/>
      </c>
      <c r="D71" s="83">
        <f>+IF(B71="",0,1*'DATI BOLLETTA'!$D$57*'DATI BOLLETTA'!$C$34*'Articolazione tariffaria'!$F$35)</f>
        <v>0</v>
      </c>
      <c r="E71" s="83">
        <f>+IF(B71="",0,1*'DATI BOLLETTA'!$D$58*'DATI BOLLETTA'!$C$34*'Articolazione tariffaria'!$F$36)</f>
        <v>0</v>
      </c>
      <c r="F71" s="83">
        <f>+IF(B71="",0,1*'DATI BOLLETTA'!$D$59*'DATI BOLLETTA'!$C$34*'Articolazione tariffaria'!$F$37)</f>
        <v>0</v>
      </c>
      <c r="G71" s="84">
        <f t="shared" si="10"/>
        <v>0</v>
      </c>
      <c r="H71" s="50"/>
      <c r="I71" s="130">
        <f>+IF('UNITA E CONSUMI SOTTOUTENZE'!E96&gt;'Articolazione tariffaria'!C$13*'RIPARTIZ SOTTO-UTENZA_dettagl'!C$4,('UNITA E CONSUMI SOTTOUTENZE'!E96-'Articolazione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tariffaria'!C$12*'RIPARTIZ SOTTO-UTENZA_dettagl'!C$4,('UNITA E CONSUMI SOTTOUTENZE'!E96-'Articolazione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tariffaria'!C$11*'RIPARTIZ SOTTO-UTENZA_dettagl'!C$4,('UNITA E CONSUMI SOTTOUTENZE'!E96-'Articolazione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tariffaria'!C$10*'RIPARTIZ SOTTO-UTENZA_dettagl'!C$4,('UNITA E CONSUMI SOTTOUTENZE'!E96-'Articolazione tariffaria'!C$10*'RIPARTIZ SOTTO-UTENZA_dettagl'!C$4)*'Articolazione tariffaria'!F$10+'Articolazione tariffaria'!D$9*'RIPARTIZ SOTTO-UTENZA_dettagl'!C$4*'Articolazione tariffaria'!F$9,'UNITA E CONSUMI SOTTOUTENZE'!E96*'Articolazione tariffaria'!F$9))))*'DATI BOLLETTA'!D$57</f>
        <v>0</v>
      </c>
      <c r="J71" s="83">
        <f>+'UNITA E CONSUMI SOTTOUTENZE'!E96*'Articolazione tariffaria'!$F$31*'DATI BOLLETTA'!$D$58</f>
        <v>0</v>
      </c>
      <c r="K71" s="83">
        <f>+'UNITA E CONSUMI SOTTOUTENZE'!E96*'Articolazione tariffaria'!$F$32*'DATI BOLLETTA'!$D$59</f>
        <v>0</v>
      </c>
      <c r="L71" s="84">
        <f t="shared" si="14"/>
        <v>0</v>
      </c>
      <c r="M71" s="50"/>
      <c r="N71" s="83">
        <f>+'UNITA E CONSUMI SOTTOUTENZE'!E96*'Articolazione tariffaria'!$F$59*'DATI BOLLETTA'!$D$57</f>
        <v>0</v>
      </c>
      <c r="O71" s="83">
        <f>+'UNITA E CONSUMI SOTTOUTENZE'!E96*'Articolazione tariffaria'!$F$59*'DATI BOLLETTA'!$D$58</f>
        <v>0</v>
      </c>
      <c r="P71" s="83">
        <f>+'UNITA E CONSUMI SOTTOUTENZE'!E96*'Articolazione tariffaria'!$F$59*'DATI BOLLETTA'!$D$59</f>
        <v>0</v>
      </c>
      <c r="Q71" s="84">
        <f t="shared" si="11"/>
        <v>0</v>
      </c>
      <c r="R71" s="50"/>
      <c r="S71" s="83">
        <f>+'UNITA E CONSUMI SOTTOUTENZE'!E96*'Articolazione tariffaria'!$F$49*'DATI BOLLETTA'!$D$57</f>
        <v>0</v>
      </c>
      <c r="T71" s="83">
        <f>+'UNITA E CONSUMI SOTTOUTENZE'!E96*'Articolazione tariffaria'!$F$50*'DATI BOLLETTA'!$D$58</f>
        <v>0</v>
      </c>
      <c r="U71" s="83">
        <f>+'UNITA E CONSUMI SOTTOUTENZE'!E96*'Articolazione tariffaria'!$F$51*'DATI BOLLETTA'!$D$59</f>
        <v>0</v>
      </c>
      <c r="V71" s="84">
        <f t="shared" si="15"/>
        <v>0</v>
      </c>
      <c r="W71" s="52"/>
      <c r="X71" s="83">
        <f t="shared" si="16"/>
        <v>0</v>
      </c>
      <c r="Y71" s="83">
        <f t="shared" si="17"/>
        <v>0</v>
      </c>
      <c r="Z71" s="83">
        <f t="shared" si="18"/>
        <v>0</v>
      </c>
      <c r="AA71" s="373" t="str">
        <f t="shared" si="19"/>
        <v/>
      </c>
      <c r="AB71" s="52"/>
      <c r="AC71" s="83">
        <f t="shared" si="13"/>
        <v>0</v>
      </c>
      <c r="AE71" s="106">
        <f t="shared" si="20"/>
        <v>0</v>
      </c>
    </row>
    <row r="72" spans="2:31" ht="21" x14ac:dyDescent="0.25">
      <c r="B72" s="363" t="str">
        <f>+IF(COUNTA('UNITA E CONSUMI SOTTOUTENZE'!C97)&gt;0,'UNITA E CONSUMI SOTTOUTENZE'!B97,"")</f>
        <v/>
      </c>
      <c r="D72" s="83">
        <f>+IF(B72="",0,1*'DATI BOLLETTA'!$D$57*'DATI BOLLETTA'!$C$34*'Articolazione tariffaria'!$F$35)</f>
        <v>0</v>
      </c>
      <c r="E72" s="83">
        <f>+IF(B72="",0,1*'DATI BOLLETTA'!$D$58*'DATI BOLLETTA'!$C$34*'Articolazione tariffaria'!$F$36)</f>
        <v>0</v>
      </c>
      <c r="F72" s="83">
        <f>+IF(B72="",0,1*'DATI BOLLETTA'!$D$59*'DATI BOLLETTA'!$C$34*'Articolazione tariffaria'!$F$37)</f>
        <v>0</v>
      </c>
      <c r="G72" s="84">
        <f t="shared" si="10"/>
        <v>0</v>
      </c>
      <c r="H72" s="50"/>
      <c r="I72" s="130">
        <f>+IF('UNITA E CONSUMI SOTTOUTENZE'!E97&gt;'Articolazione tariffaria'!C$13*'RIPARTIZ SOTTO-UTENZA_dettagl'!C$4,('UNITA E CONSUMI SOTTOUTENZE'!E97-'Articolazione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tariffaria'!C$12*'RIPARTIZ SOTTO-UTENZA_dettagl'!C$4,('UNITA E CONSUMI SOTTOUTENZE'!E97-'Articolazione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tariffaria'!C$11*'RIPARTIZ SOTTO-UTENZA_dettagl'!C$4,('UNITA E CONSUMI SOTTOUTENZE'!E97-'Articolazione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tariffaria'!C$10*'RIPARTIZ SOTTO-UTENZA_dettagl'!C$4,('UNITA E CONSUMI SOTTOUTENZE'!E97-'Articolazione tariffaria'!C$10*'RIPARTIZ SOTTO-UTENZA_dettagl'!C$4)*'Articolazione tariffaria'!F$10+'Articolazione tariffaria'!D$9*'RIPARTIZ SOTTO-UTENZA_dettagl'!C$4*'Articolazione tariffaria'!F$9,'UNITA E CONSUMI SOTTOUTENZE'!E97*'Articolazione tariffaria'!F$9))))*'DATI BOLLETTA'!D$57</f>
        <v>0</v>
      </c>
      <c r="J72" s="83">
        <f>+'UNITA E CONSUMI SOTTOUTENZE'!E97*'Articolazione tariffaria'!$F$31*'DATI BOLLETTA'!$D$58</f>
        <v>0</v>
      </c>
      <c r="K72" s="83">
        <f>+'UNITA E CONSUMI SOTTOUTENZE'!E97*'Articolazione tariffaria'!$F$32*'DATI BOLLETTA'!$D$59</f>
        <v>0</v>
      </c>
      <c r="L72" s="84">
        <f t="shared" si="14"/>
        <v>0</v>
      </c>
      <c r="M72" s="50"/>
      <c r="N72" s="83">
        <f>+'UNITA E CONSUMI SOTTOUTENZE'!E97*'Articolazione tariffaria'!$F$59*'DATI BOLLETTA'!$D$57</f>
        <v>0</v>
      </c>
      <c r="O72" s="83">
        <f>+'UNITA E CONSUMI SOTTOUTENZE'!E97*'Articolazione tariffaria'!$F$59*'DATI BOLLETTA'!$D$58</f>
        <v>0</v>
      </c>
      <c r="P72" s="83">
        <f>+'UNITA E CONSUMI SOTTOUTENZE'!E97*'Articolazione tariffaria'!$F$59*'DATI BOLLETTA'!$D$59</f>
        <v>0</v>
      </c>
      <c r="Q72" s="84">
        <f t="shared" si="11"/>
        <v>0</v>
      </c>
      <c r="R72" s="50"/>
      <c r="S72" s="83">
        <f>+'UNITA E CONSUMI SOTTOUTENZE'!E97*'Articolazione tariffaria'!$F$49*'DATI BOLLETTA'!$D$57</f>
        <v>0</v>
      </c>
      <c r="T72" s="83">
        <f>+'UNITA E CONSUMI SOTTOUTENZE'!E97*'Articolazione tariffaria'!$F$50*'DATI BOLLETTA'!$D$58</f>
        <v>0</v>
      </c>
      <c r="U72" s="83">
        <f>+'UNITA E CONSUMI SOTTOUTENZE'!E97*'Articolazione tariffaria'!$F$51*'DATI BOLLETTA'!$D$59</f>
        <v>0</v>
      </c>
      <c r="V72" s="84">
        <f t="shared" si="15"/>
        <v>0</v>
      </c>
      <c r="W72" s="52"/>
      <c r="X72" s="83">
        <f t="shared" si="16"/>
        <v>0</v>
      </c>
      <c r="Y72" s="83">
        <f t="shared" si="17"/>
        <v>0</v>
      </c>
      <c r="Z72" s="83">
        <f t="shared" si="18"/>
        <v>0</v>
      </c>
      <c r="AA72" s="373" t="str">
        <f t="shared" si="19"/>
        <v/>
      </c>
      <c r="AB72" s="52"/>
      <c r="AC72" s="83">
        <f t="shared" si="13"/>
        <v>0</v>
      </c>
      <c r="AE72" s="106">
        <f t="shared" si="20"/>
        <v>0</v>
      </c>
    </row>
    <row r="73" spans="2:31" ht="21" x14ac:dyDescent="0.25">
      <c r="B73" s="363" t="str">
        <f>+IF(COUNTA('UNITA E CONSUMI SOTTOUTENZE'!C98)&gt;0,'UNITA E CONSUMI SOTTOUTENZE'!B98,"")</f>
        <v/>
      </c>
      <c r="D73" s="83">
        <f>+IF(B73="",0,1*'DATI BOLLETTA'!$D$57*'DATI BOLLETTA'!$C$34*'Articolazione tariffaria'!$F$35)</f>
        <v>0</v>
      </c>
      <c r="E73" s="83">
        <f>+IF(B73="",0,1*'DATI BOLLETTA'!$D$58*'DATI BOLLETTA'!$C$34*'Articolazione tariffaria'!$F$36)</f>
        <v>0</v>
      </c>
      <c r="F73" s="83">
        <f>+IF(B73="",0,1*'DATI BOLLETTA'!$D$59*'DATI BOLLETTA'!$C$34*'Articolazione tariffaria'!$F$37)</f>
        <v>0</v>
      </c>
      <c r="G73" s="84">
        <f t="shared" si="10"/>
        <v>0</v>
      </c>
      <c r="H73" s="50"/>
      <c r="I73" s="130">
        <f>+IF('UNITA E CONSUMI SOTTOUTENZE'!E98&gt;'Articolazione tariffaria'!C$13*'RIPARTIZ SOTTO-UTENZA_dettagl'!C$4,('UNITA E CONSUMI SOTTOUTENZE'!E98-'Articolazione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tariffaria'!C$12*'RIPARTIZ SOTTO-UTENZA_dettagl'!C$4,('UNITA E CONSUMI SOTTOUTENZE'!E98-'Articolazione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tariffaria'!C$11*'RIPARTIZ SOTTO-UTENZA_dettagl'!C$4,('UNITA E CONSUMI SOTTOUTENZE'!E98-'Articolazione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tariffaria'!C$10*'RIPARTIZ SOTTO-UTENZA_dettagl'!C$4,('UNITA E CONSUMI SOTTOUTENZE'!E98-'Articolazione tariffaria'!C$10*'RIPARTIZ SOTTO-UTENZA_dettagl'!C$4)*'Articolazione tariffaria'!F$10+'Articolazione tariffaria'!D$9*'RIPARTIZ SOTTO-UTENZA_dettagl'!C$4*'Articolazione tariffaria'!F$9,'UNITA E CONSUMI SOTTOUTENZE'!E98*'Articolazione tariffaria'!F$9))))*'DATI BOLLETTA'!D$57</f>
        <v>0</v>
      </c>
      <c r="J73" s="83">
        <f>+'UNITA E CONSUMI SOTTOUTENZE'!E98*'Articolazione tariffaria'!$F$31*'DATI BOLLETTA'!$D$58</f>
        <v>0</v>
      </c>
      <c r="K73" s="83">
        <f>+'UNITA E CONSUMI SOTTOUTENZE'!E98*'Articolazione tariffaria'!$F$32*'DATI BOLLETTA'!$D$59</f>
        <v>0</v>
      </c>
      <c r="L73" s="84">
        <f t="shared" si="14"/>
        <v>0</v>
      </c>
      <c r="M73" s="50"/>
      <c r="N73" s="83">
        <f>+'UNITA E CONSUMI SOTTOUTENZE'!E98*'Articolazione tariffaria'!$F$59*'DATI BOLLETTA'!$D$57</f>
        <v>0</v>
      </c>
      <c r="O73" s="83">
        <f>+'UNITA E CONSUMI SOTTOUTENZE'!E98*'Articolazione tariffaria'!$F$59*'DATI BOLLETTA'!$D$58</f>
        <v>0</v>
      </c>
      <c r="P73" s="83">
        <f>+'UNITA E CONSUMI SOTTOUTENZE'!E98*'Articolazione tariffaria'!$F$59*'DATI BOLLETTA'!$D$59</f>
        <v>0</v>
      </c>
      <c r="Q73" s="84">
        <f t="shared" si="11"/>
        <v>0</v>
      </c>
      <c r="R73" s="50"/>
      <c r="S73" s="83">
        <f>+'UNITA E CONSUMI SOTTOUTENZE'!E98*'Articolazione tariffaria'!$F$49*'DATI BOLLETTA'!$D$57</f>
        <v>0</v>
      </c>
      <c r="T73" s="83">
        <f>+'UNITA E CONSUMI SOTTOUTENZE'!E98*'Articolazione tariffaria'!$F$50*'DATI BOLLETTA'!$D$58</f>
        <v>0</v>
      </c>
      <c r="U73" s="83">
        <f>+'UNITA E CONSUMI SOTTOUTENZE'!E98*'Articolazione tariffaria'!$F$51*'DATI BOLLETTA'!$D$59</f>
        <v>0</v>
      </c>
      <c r="V73" s="84">
        <f t="shared" si="15"/>
        <v>0</v>
      </c>
      <c r="W73" s="52"/>
      <c r="X73" s="83">
        <f t="shared" si="16"/>
        <v>0</v>
      </c>
      <c r="Y73" s="83">
        <f t="shared" si="17"/>
        <v>0</v>
      </c>
      <c r="Z73" s="83">
        <f t="shared" si="18"/>
        <v>0</v>
      </c>
      <c r="AA73" s="373" t="str">
        <f t="shared" si="19"/>
        <v/>
      </c>
      <c r="AB73" s="52"/>
      <c r="AC73" s="83">
        <f t="shared" si="13"/>
        <v>0</v>
      </c>
      <c r="AE73" s="106">
        <f t="shared" si="20"/>
        <v>0</v>
      </c>
    </row>
    <row r="74" spans="2:31" ht="21" x14ac:dyDescent="0.25">
      <c r="B74" s="363" t="str">
        <f>+IF(COUNTA('UNITA E CONSUMI SOTTOUTENZE'!C99)&gt;0,'UNITA E CONSUMI SOTTOUTENZE'!B99,"")</f>
        <v/>
      </c>
      <c r="D74" s="83">
        <f>+IF(B74="",0,1*'DATI BOLLETTA'!$D$57*'DATI BOLLETTA'!$C$34*'Articolazione tariffaria'!$F$35)</f>
        <v>0</v>
      </c>
      <c r="E74" s="83">
        <f>+IF(B74="",0,1*'DATI BOLLETTA'!$D$58*'DATI BOLLETTA'!$C$34*'Articolazione tariffaria'!$F$36)</f>
        <v>0</v>
      </c>
      <c r="F74" s="83">
        <f>+IF(B74="",0,1*'DATI BOLLETTA'!$D$59*'DATI BOLLETTA'!$C$34*'Articolazione tariffaria'!$F$37)</f>
        <v>0</v>
      </c>
      <c r="G74" s="84">
        <f t="shared" si="10"/>
        <v>0</v>
      </c>
      <c r="H74" s="50"/>
      <c r="I74" s="130">
        <f>+IF('UNITA E CONSUMI SOTTOUTENZE'!E99&gt;'Articolazione tariffaria'!C$13*'RIPARTIZ SOTTO-UTENZA_dettagl'!C$4,('UNITA E CONSUMI SOTTOUTENZE'!E99-'Articolazione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tariffaria'!C$12*'RIPARTIZ SOTTO-UTENZA_dettagl'!C$4,('UNITA E CONSUMI SOTTOUTENZE'!E99-'Articolazione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tariffaria'!C$11*'RIPARTIZ SOTTO-UTENZA_dettagl'!C$4,('UNITA E CONSUMI SOTTOUTENZE'!E99-'Articolazione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tariffaria'!C$10*'RIPARTIZ SOTTO-UTENZA_dettagl'!C$4,('UNITA E CONSUMI SOTTOUTENZE'!E99-'Articolazione tariffaria'!C$10*'RIPARTIZ SOTTO-UTENZA_dettagl'!C$4)*'Articolazione tariffaria'!F$10+'Articolazione tariffaria'!D$9*'RIPARTIZ SOTTO-UTENZA_dettagl'!C$4*'Articolazione tariffaria'!F$9,'UNITA E CONSUMI SOTTOUTENZE'!E99*'Articolazione tariffaria'!F$9))))*'DATI BOLLETTA'!D$57</f>
        <v>0</v>
      </c>
      <c r="J74" s="83">
        <f>+'UNITA E CONSUMI SOTTOUTENZE'!E99*'Articolazione tariffaria'!$F$31*'DATI BOLLETTA'!$D$58</f>
        <v>0</v>
      </c>
      <c r="K74" s="83">
        <f>+'UNITA E CONSUMI SOTTOUTENZE'!E99*'Articolazione tariffaria'!$F$32*'DATI BOLLETTA'!$D$59</f>
        <v>0</v>
      </c>
      <c r="L74" s="84">
        <f t="shared" si="14"/>
        <v>0</v>
      </c>
      <c r="M74" s="50"/>
      <c r="N74" s="83">
        <f>+'UNITA E CONSUMI SOTTOUTENZE'!E99*'Articolazione tariffaria'!$F$59*'DATI BOLLETTA'!$D$57</f>
        <v>0</v>
      </c>
      <c r="O74" s="83">
        <f>+'UNITA E CONSUMI SOTTOUTENZE'!E99*'Articolazione tariffaria'!$F$59*'DATI BOLLETTA'!$D$58</f>
        <v>0</v>
      </c>
      <c r="P74" s="83">
        <f>+'UNITA E CONSUMI SOTTOUTENZE'!E99*'Articolazione tariffaria'!$F$59*'DATI BOLLETTA'!$D$59</f>
        <v>0</v>
      </c>
      <c r="Q74" s="84">
        <f t="shared" si="11"/>
        <v>0</v>
      </c>
      <c r="R74" s="50"/>
      <c r="S74" s="83">
        <f>+'UNITA E CONSUMI SOTTOUTENZE'!E99*'Articolazione tariffaria'!$F$49*'DATI BOLLETTA'!$D$57</f>
        <v>0</v>
      </c>
      <c r="T74" s="83">
        <f>+'UNITA E CONSUMI SOTTOUTENZE'!E99*'Articolazione tariffaria'!$F$50*'DATI BOLLETTA'!$D$58</f>
        <v>0</v>
      </c>
      <c r="U74" s="83">
        <f>+'UNITA E CONSUMI SOTTOUTENZE'!E99*'Articolazione tariffaria'!$F$51*'DATI BOLLETTA'!$D$59</f>
        <v>0</v>
      </c>
      <c r="V74" s="84">
        <f t="shared" si="15"/>
        <v>0</v>
      </c>
      <c r="W74" s="52"/>
      <c r="X74" s="83">
        <f t="shared" si="16"/>
        <v>0</v>
      </c>
      <c r="Y74" s="83">
        <f t="shared" si="17"/>
        <v>0</v>
      </c>
      <c r="Z74" s="83">
        <f t="shared" si="18"/>
        <v>0</v>
      </c>
      <c r="AA74" s="373" t="str">
        <f t="shared" si="19"/>
        <v/>
      </c>
      <c r="AB74" s="52"/>
      <c r="AC74" s="83">
        <f t="shared" si="13"/>
        <v>0</v>
      </c>
      <c r="AE74" s="106">
        <f t="shared" si="20"/>
        <v>0</v>
      </c>
    </row>
    <row r="75" spans="2:31" ht="21" x14ac:dyDescent="0.25">
      <c r="B75" s="363" t="str">
        <f>+IF(COUNTA('UNITA E CONSUMI SOTTOUTENZE'!C100)&gt;0,'UNITA E CONSUMI SOTTOUTENZE'!B100,"")</f>
        <v/>
      </c>
      <c r="D75" s="83">
        <f>+IF(B75="",0,1*'DATI BOLLETTA'!$D$57*'DATI BOLLETTA'!$C$34*'Articolazione tariffaria'!$F$35)</f>
        <v>0</v>
      </c>
      <c r="E75" s="83">
        <f>+IF(B75="",0,1*'DATI BOLLETTA'!$D$58*'DATI BOLLETTA'!$C$34*'Articolazione tariffaria'!$F$36)</f>
        <v>0</v>
      </c>
      <c r="F75" s="83">
        <f>+IF(B75="",0,1*'DATI BOLLETTA'!$D$59*'DATI BOLLETTA'!$C$34*'Articolazione tariffaria'!$F$37)</f>
        <v>0</v>
      </c>
      <c r="G75" s="84">
        <f t="shared" si="10"/>
        <v>0</v>
      </c>
      <c r="H75" s="50"/>
      <c r="I75" s="130">
        <f>+IF('UNITA E CONSUMI SOTTOUTENZE'!E100&gt;'Articolazione tariffaria'!C$13*'RIPARTIZ SOTTO-UTENZA_dettagl'!C$4,('UNITA E CONSUMI SOTTOUTENZE'!E100-'Articolazione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tariffaria'!C$12*'RIPARTIZ SOTTO-UTENZA_dettagl'!C$4,('UNITA E CONSUMI SOTTOUTENZE'!E100-'Articolazione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tariffaria'!C$11*'RIPARTIZ SOTTO-UTENZA_dettagl'!C$4,('UNITA E CONSUMI SOTTOUTENZE'!E100-'Articolazione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tariffaria'!C$10*'RIPARTIZ SOTTO-UTENZA_dettagl'!C$4,('UNITA E CONSUMI SOTTOUTENZE'!E100-'Articolazione tariffaria'!C$10*'RIPARTIZ SOTTO-UTENZA_dettagl'!C$4)*'Articolazione tariffaria'!F$10+'Articolazione tariffaria'!D$9*'RIPARTIZ SOTTO-UTENZA_dettagl'!C$4*'Articolazione tariffaria'!F$9,'UNITA E CONSUMI SOTTOUTENZE'!E100*'Articolazione tariffaria'!F$9))))*'DATI BOLLETTA'!D$57</f>
        <v>0</v>
      </c>
      <c r="J75" s="83">
        <f>+'UNITA E CONSUMI SOTTOUTENZE'!E100*'Articolazione tariffaria'!$F$31*'DATI BOLLETTA'!$D$58</f>
        <v>0</v>
      </c>
      <c r="K75" s="83">
        <f>+'UNITA E CONSUMI SOTTOUTENZE'!E100*'Articolazione tariffaria'!$F$32*'DATI BOLLETTA'!$D$59</f>
        <v>0</v>
      </c>
      <c r="L75" s="84">
        <f t="shared" si="14"/>
        <v>0</v>
      </c>
      <c r="M75" s="50"/>
      <c r="N75" s="83">
        <f>+'UNITA E CONSUMI SOTTOUTENZE'!E100*'Articolazione tariffaria'!$F$59*'DATI BOLLETTA'!$D$57</f>
        <v>0</v>
      </c>
      <c r="O75" s="83">
        <f>+'UNITA E CONSUMI SOTTOUTENZE'!E100*'Articolazione tariffaria'!$F$59*'DATI BOLLETTA'!$D$58</f>
        <v>0</v>
      </c>
      <c r="P75" s="83">
        <f>+'UNITA E CONSUMI SOTTOUTENZE'!E100*'Articolazione tariffaria'!$F$59*'DATI BOLLETTA'!$D$59</f>
        <v>0</v>
      </c>
      <c r="Q75" s="84">
        <f t="shared" si="11"/>
        <v>0</v>
      </c>
      <c r="R75" s="50"/>
      <c r="S75" s="83">
        <f>+'UNITA E CONSUMI SOTTOUTENZE'!E100*'Articolazione tariffaria'!$F$49*'DATI BOLLETTA'!$D$57</f>
        <v>0</v>
      </c>
      <c r="T75" s="83">
        <f>+'UNITA E CONSUMI SOTTOUTENZE'!E100*'Articolazione tariffaria'!$F$50*'DATI BOLLETTA'!$D$58</f>
        <v>0</v>
      </c>
      <c r="U75" s="83">
        <f>+'UNITA E CONSUMI SOTTOUTENZE'!E100*'Articolazione tariffaria'!$F$51*'DATI BOLLETTA'!$D$59</f>
        <v>0</v>
      </c>
      <c r="V75" s="84">
        <f t="shared" si="15"/>
        <v>0</v>
      </c>
      <c r="W75" s="52"/>
      <c r="X75" s="83">
        <f t="shared" si="16"/>
        <v>0</v>
      </c>
      <c r="Y75" s="83">
        <f t="shared" si="17"/>
        <v>0</v>
      </c>
      <c r="Z75" s="83">
        <f t="shared" si="18"/>
        <v>0</v>
      </c>
      <c r="AA75" s="373" t="str">
        <f t="shared" si="19"/>
        <v/>
      </c>
      <c r="AB75" s="52"/>
      <c r="AC75" s="83">
        <f t="shared" si="13"/>
        <v>0</v>
      </c>
      <c r="AE75" s="106">
        <f t="shared" si="20"/>
        <v>0</v>
      </c>
    </row>
    <row r="76" spans="2:31" ht="21" x14ac:dyDescent="0.25">
      <c r="B76" s="363" t="str">
        <f>+IF(COUNTA('UNITA E CONSUMI SOTTOUTENZE'!C101)&gt;0,'UNITA E CONSUMI SOTTOUTENZE'!B101,"")</f>
        <v/>
      </c>
      <c r="D76" s="83">
        <f>+IF(B76="",0,1*'DATI BOLLETTA'!$D$57*'DATI BOLLETTA'!$C$34*'Articolazione tariffaria'!$F$35)</f>
        <v>0</v>
      </c>
      <c r="E76" s="83">
        <f>+IF(B76="",0,1*'DATI BOLLETTA'!$D$58*'DATI BOLLETTA'!$C$34*'Articolazione tariffaria'!$F$36)</f>
        <v>0</v>
      </c>
      <c r="F76" s="83">
        <f>+IF(B76="",0,1*'DATI BOLLETTA'!$D$59*'DATI BOLLETTA'!$C$34*'Articolazione tariffaria'!$F$37)</f>
        <v>0</v>
      </c>
      <c r="G76" s="84">
        <f t="shared" si="10"/>
        <v>0</v>
      </c>
      <c r="H76" s="50"/>
      <c r="I76" s="130">
        <f>+IF('UNITA E CONSUMI SOTTOUTENZE'!E101&gt;'Articolazione tariffaria'!C$13*'RIPARTIZ SOTTO-UTENZA_dettagl'!C$4,('UNITA E CONSUMI SOTTOUTENZE'!E101-'Articolazione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tariffaria'!C$12*'RIPARTIZ SOTTO-UTENZA_dettagl'!C$4,('UNITA E CONSUMI SOTTOUTENZE'!E101-'Articolazione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tariffaria'!C$11*'RIPARTIZ SOTTO-UTENZA_dettagl'!C$4,('UNITA E CONSUMI SOTTOUTENZE'!E101-'Articolazione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tariffaria'!C$10*'RIPARTIZ SOTTO-UTENZA_dettagl'!C$4,('UNITA E CONSUMI SOTTOUTENZE'!E101-'Articolazione tariffaria'!C$10*'RIPARTIZ SOTTO-UTENZA_dettagl'!C$4)*'Articolazione tariffaria'!F$10+'Articolazione tariffaria'!D$9*'RIPARTIZ SOTTO-UTENZA_dettagl'!C$4*'Articolazione tariffaria'!F$9,'UNITA E CONSUMI SOTTOUTENZE'!E101*'Articolazione tariffaria'!F$9))))*'DATI BOLLETTA'!D$57</f>
        <v>0</v>
      </c>
      <c r="J76" s="83">
        <f>+'UNITA E CONSUMI SOTTOUTENZE'!E101*'Articolazione tariffaria'!$F$31*'DATI BOLLETTA'!$D$58</f>
        <v>0</v>
      </c>
      <c r="K76" s="83">
        <f>+'UNITA E CONSUMI SOTTOUTENZE'!E101*'Articolazione tariffaria'!$F$32*'DATI BOLLETTA'!$D$59</f>
        <v>0</v>
      </c>
      <c r="L76" s="84">
        <f t="shared" si="14"/>
        <v>0</v>
      </c>
      <c r="M76" s="50"/>
      <c r="N76" s="83">
        <f>+'UNITA E CONSUMI SOTTOUTENZE'!E101*'Articolazione tariffaria'!$F$59*'DATI BOLLETTA'!$D$57</f>
        <v>0</v>
      </c>
      <c r="O76" s="83">
        <f>+'UNITA E CONSUMI SOTTOUTENZE'!E101*'Articolazione tariffaria'!$F$59*'DATI BOLLETTA'!$D$58</f>
        <v>0</v>
      </c>
      <c r="P76" s="83">
        <f>+'UNITA E CONSUMI SOTTOUTENZE'!E101*'Articolazione tariffaria'!$F$59*'DATI BOLLETTA'!$D$59</f>
        <v>0</v>
      </c>
      <c r="Q76" s="84">
        <f t="shared" si="11"/>
        <v>0</v>
      </c>
      <c r="R76" s="50"/>
      <c r="S76" s="83">
        <f>+'UNITA E CONSUMI SOTTOUTENZE'!E101*'Articolazione tariffaria'!$F$49*'DATI BOLLETTA'!$D$57</f>
        <v>0</v>
      </c>
      <c r="T76" s="83">
        <f>+'UNITA E CONSUMI SOTTOUTENZE'!E101*'Articolazione tariffaria'!$F$50*'DATI BOLLETTA'!$D$58</f>
        <v>0</v>
      </c>
      <c r="U76" s="83">
        <f>+'UNITA E CONSUMI SOTTOUTENZE'!E101*'Articolazione tariffaria'!$F$51*'DATI BOLLETTA'!$D$59</f>
        <v>0</v>
      </c>
      <c r="V76" s="84">
        <f t="shared" si="15"/>
        <v>0</v>
      </c>
      <c r="W76" s="52"/>
      <c r="X76" s="83">
        <f t="shared" si="16"/>
        <v>0</v>
      </c>
      <c r="Y76" s="83">
        <f t="shared" si="17"/>
        <v>0</v>
      </c>
      <c r="Z76" s="83">
        <f t="shared" si="18"/>
        <v>0</v>
      </c>
      <c r="AA76" s="373" t="str">
        <f t="shared" si="19"/>
        <v/>
      </c>
      <c r="AB76" s="52"/>
      <c r="AC76" s="83">
        <f t="shared" si="13"/>
        <v>0</v>
      </c>
      <c r="AE76" s="106">
        <f t="shared" si="20"/>
        <v>0</v>
      </c>
    </row>
    <row r="77" spans="2:31" ht="21" x14ac:dyDescent="0.25">
      <c r="B77" s="363" t="str">
        <f>+IF(COUNTA('UNITA E CONSUMI SOTTOUTENZE'!C102)&gt;0,'UNITA E CONSUMI SOTTOUTENZE'!B102,"")</f>
        <v/>
      </c>
      <c r="D77" s="83">
        <f>+IF(B77="",0,1*'DATI BOLLETTA'!$D$57*'DATI BOLLETTA'!$C$34*'Articolazione tariffaria'!$F$35)</f>
        <v>0</v>
      </c>
      <c r="E77" s="83">
        <f>+IF(B77="",0,1*'DATI BOLLETTA'!$D$58*'DATI BOLLETTA'!$C$34*'Articolazione tariffaria'!$F$36)</f>
        <v>0</v>
      </c>
      <c r="F77" s="83">
        <f>+IF(B77="",0,1*'DATI BOLLETTA'!$D$59*'DATI BOLLETTA'!$C$34*'Articolazione tariffaria'!$F$37)</f>
        <v>0</v>
      </c>
      <c r="G77" s="84">
        <f t="shared" si="10"/>
        <v>0</v>
      </c>
      <c r="H77" s="50"/>
      <c r="I77" s="130">
        <f>+IF('UNITA E CONSUMI SOTTOUTENZE'!E102&gt;'Articolazione tariffaria'!C$13*'RIPARTIZ SOTTO-UTENZA_dettagl'!C$4,('UNITA E CONSUMI SOTTOUTENZE'!E102-'Articolazione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tariffaria'!C$12*'RIPARTIZ SOTTO-UTENZA_dettagl'!C$4,('UNITA E CONSUMI SOTTOUTENZE'!E102-'Articolazione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tariffaria'!C$11*'RIPARTIZ SOTTO-UTENZA_dettagl'!C$4,('UNITA E CONSUMI SOTTOUTENZE'!E102-'Articolazione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tariffaria'!C$10*'RIPARTIZ SOTTO-UTENZA_dettagl'!C$4,('UNITA E CONSUMI SOTTOUTENZE'!E102-'Articolazione tariffaria'!C$10*'RIPARTIZ SOTTO-UTENZA_dettagl'!C$4)*'Articolazione tariffaria'!F$10+'Articolazione tariffaria'!D$9*'RIPARTIZ SOTTO-UTENZA_dettagl'!C$4*'Articolazione tariffaria'!F$9,'UNITA E CONSUMI SOTTOUTENZE'!E102*'Articolazione tariffaria'!F$9))))*'DATI BOLLETTA'!D$57</f>
        <v>0</v>
      </c>
      <c r="J77" s="83">
        <f>+'UNITA E CONSUMI SOTTOUTENZE'!E102*'Articolazione tariffaria'!$F$31*'DATI BOLLETTA'!$D$58</f>
        <v>0</v>
      </c>
      <c r="K77" s="83">
        <f>+'UNITA E CONSUMI SOTTOUTENZE'!E102*'Articolazione tariffaria'!$F$32*'DATI BOLLETTA'!$D$59</f>
        <v>0</v>
      </c>
      <c r="L77" s="84">
        <f t="shared" si="14"/>
        <v>0</v>
      </c>
      <c r="M77" s="50"/>
      <c r="N77" s="83">
        <f>+'UNITA E CONSUMI SOTTOUTENZE'!E102*'Articolazione tariffaria'!$F$59*'DATI BOLLETTA'!$D$57</f>
        <v>0</v>
      </c>
      <c r="O77" s="83">
        <f>+'UNITA E CONSUMI SOTTOUTENZE'!E102*'Articolazione tariffaria'!$F$59*'DATI BOLLETTA'!$D$58</f>
        <v>0</v>
      </c>
      <c r="P77" s="83">
        <f>+'UNITA E CONSUMI SOTTOUTENZE'!E102*'Articolazione tariffaria'!$F$59*'DATI BOLLETTA'!$D$59</f>
        <v>0</v>
      </c>
      <c r="Q77" s="84">
        <f t="shared" si="11"/>
        <v>0</v>
      </c>
      <c r="R77" s="50"/>
      <c r="S77" s="83">
        <f>+'UNITA E CONSUMI SOTTOUTENZE'!E102*'Articolazione tariffaria'!$F$49*'DATI BOLLETTA'!$D$57</f>
        <v>0</v>
      </c>
      <c r="T77" s="83">
        <f>+'UNITA E CONSUMI SOTTOUTENZE'!E102*'Articolazione tariffaria'!$F$50*'DATI BOLLETTA'!$D$58</f>
        <v>0</v>
      </c>
      <c r="U77" s="83">
        <f>+'UNITA E CONSUMI SOTTOUTENZE'!E102*'Articolazione tariffaria'!$F$51*'DATI BOLLETTA'!$D$59</f>
        <v>0</v>
      </c>
      <c r="V77" s="84">
        <f t="shared" si="15"/>
        <v>0</v>
      </c>
      <c r="W77" s="52"/>
      <c r="X77" s="83">
        <f t="shared" si="16"/>
        <v>0</v>
      </c>
      <c r="Y77" s="83">
        <f t="shared" si="17"/>
        <v>0</v>
      </c>
      <c r="Z77" s="83">
        <f t="shared" si="18"/>
        <v>0</v>
      </c>
      <c r="AA77" s="373" t="str">
        <f t="shared" si="19"/>
        <v/>
      </c>
      <c r="AB77" s="52"/>
      <c r="AC77" s="83">
        <f t="shared" si="13"/>
        <v>0</v>
      </c>
      <c r="AE77" s="106">
        <f t="shared" si="20"/>
        <v>0</v>
      </c>
    </row>
    <row r="78" spans="2:31" ht="21" x14ac:dyDescent="0.25">
      <c r="B78" s="363" t="str">
        <f>+IF(COUNTA('UNITA E CONSUMI SOTTOUTENZE'!C103)&gt;0,'UNITA E CONSUMI SOTTOUTENZE'!B103,"")</f>
        <v/>
      </c>
      <c r="D78" s="83">
        <f>+IF(B78="",0,1*'DATI BOLLETTA'!$D$57*'DATI BOLLETTA'!$C$34*'Articolazione tariffaria'!$F$35)</f>
        <v>0</v>
      </c>
      <c r="E78" s="83">
        <f>+IF(B78="",0,1*'DATI BOLLETTA'!$D$58*'DATI BOLLETTA'!$C$34*'Articolazione tariffaria'!$F$36)</f>
        <v>0</v>
      </c>
      <c r="F78" s="83">
        <f>+IF(B78="",0,1*'DATI BOLLETTA'!$D$59*'DATI BOLLETTA'!$C$34*'Articolazione tariffaria'!$F$37)</f>
        <v>0</v>
      </c>
      <c r="G78" s="84">
        <f t="shared" si="10"/>
        <v>0</v>
      </c>
      <c r="H78" s="50"/>
      <c r="I78" s="130">
        <f>+IF('UNITA E CONSUMI SOTTOUTENZE'!E103&gt;'Articolazione tariffaria'!C$13*'RIPARTIZ SOTTO-UTENZA_dettagl'!C$4,('UNITA E CONSUMI SOTTOUTENZE'!E103-'Articolazione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tariffaria'!C$12*'RIPARTIZ SOTTO-UTENZA_dettagl'!C$4,('UNITA E CONSUMI SOTTOUTENZE'!E103-'Articolazione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tariffaria'!C$11*'RIPARTIZ SOTTO-UTENZA_dettagl'!C$4,('UNITA E CONSUMI SOTTOUTENZE'!E103-'Articolazione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tariffaria'!C$10*'RIPARTIZ SOTTO-UTENZA_dettagl'!C$4,('UNITA E CONSUMI SOTTOUTENZE'!E103-'Articolazione tariffaria'!C$10*'RIPARTIZ SOTTO-UTENZA_dettagl'!C$4)*'Articolazione tariffaria'!F$10+'Articolazione tariffaria'!D$9*'RIPARTIZ SOTTO-UTENZA_dettagl'!C$4*'Articolazione tariffaria'!F$9,'UNITA E CONSUMI SOTTOUTENZE'!E103*'Articolazione tariffaria'!F$9))))*'DATI BOLLETTA'!D$57</f>
        <v>0</v>
      </c>
      <c r="J78" s="83">
        <f>+'UNITA E CONSUMI SOTTOUTENZE'!E103*'Articolazione tariffaria'!$F$31*'DATI BOLLETTA'!$D$58</f>
        <v>0</v>
      </c>
      <c r="K78" s="83">
        <f>+'UNITA E CONSUMI SOTTOUTENZE'!E103*'Articolazione tariffaria'!$F$32*'DATI BOLLETTA'!$D$59</f>
        <v>0</v>
      </c>
      <c r="L78" s="84">
        <f t="shared" si="14"/>
        <v>0</v>
      </c>
      <c r="M78" s="50"/>
      <c r="N78" s="83">
        <f>+'UNITA E CONSUMI SOTTOUTENZE'!E103*'Articolazione tariffaria'!$F$59*'DATI BOLLETTA'!$D$57</f>
        <v>0</v>
      </c>
      <c r="O78" s="83">
        <f>+'UNITA E CONSUMI SOTTOUTENZE'!E103*'Articolazione tariffaria'!$F$59*'DATI BOLLETTA'!$D$58</f>
        <v>0</v>
      </c>
      <c r="P78" s="83">
        <f>+'UNITA E CONSUMI SOTTOUTENZE'!E103*'Articolazione tariffaria'!$F$59*'DATI BOLLETTA'!$D$59</f>
        <v>0</v>
      </c>
      <c r="Q78" s="84">
        <f t="shared" si="11"/>
        <v>0</v>
      </c>
      <c r="R78" s="50"/>
      <c r="S78" s="83">
        <f>+'UNITA E CONSUMI SOTTOUTENZE'!E103*'Articolazione tariffaria'!$F$49*'DATI BOLLETTA'!$D$57</f>
        <v>0</v>
      </c>
      <c r="T78" s="83">
        <f>+'UNITA E CONSUMI SOTTOUTENZE'!E103*'Articolazione tariffaria'!$F$50*'DATI BOLLETTA'!$D$58</f>
        <v>0</v>
      </c>
      <c r="U78" s="83">
        <f>+'UNITA E CONSUMI SOTTOUTENZE'!E103*'Articolazione tariffaria'!$F$51*'DATI BOLLETTA'!$D$59</f>
        <v>0</v>
      </c>
      <c r="V78" s="84">
        <f t="shared" si="15"/>
        <v>0</v>
      </c>
      <c r="W78" s="52"/>
      <c r="X78" s="83">
        <f t="shared" si="16"/>
        <v>0</v>
      </c>
      <c r="Y78" s="83">
        <f t="shared" si="17"/>
        <v>0</v>
      </c>
      <c r="Z78" s="83">
        <f t="shared" si="18"/>
        <v>0</v>
      </c>
      <c r="AA78" s="373" t="str">
        <f t="shared" si="19"/>
        <v/>
      </c>
      <c r="AB78" s="52"/>
      <c r="AC78" s="83">
        <f t="shared" si="13"/>
        <v>0</v>
      </c>
      <c r="AE78" s="106">
        <f t="shared" si="20"/>
        <v>0</v>
      </c>
    </row>
    <row r="79" spans="2:31" ht="21" x14ac:dyDescent="0.25">
      <c r="B79" s="363" t="str">
        <f>+IF(COUNTA('UNITA E CONSUMI SOTTOUTENZE'!C104)&gt;0,'UNITA E CONSUMI SOTTOUTENZE'!B104,"")</f>
        <v/>
      </c>
      <c r="D79" s="83">
        <f>+IF(B79="",0,1*'DATI BOLLETTA'!$D$57*'DATI BOLLETTA'!$C$34*'Articolazione tariffaria'!$F$35)</f>
        <v>0</v>
      </c>
      <c r="E79" s="83">
        <f>+IF(B79="",0,1*'DATI BOLLETTA'!$D$58*'DATI BOLLETTA'!$C$34*'Articolazione tariffaria'!$F$36)</f>
        <v>0</v>
      </c>
      <c r="F79" s="83">
        <f>+IF(B79="",0,1*'DATI BOLLETTA'!$D$59*'DATI BOLLETTA'!$C$34*'Articolazione tariffaria'!$F$37)</f>
        <v>0</v>
      </c>
      <c r="G79" s="84">
        <f t="shared" si="10"/>
        <v>0</v>
      </c>
      <c r="H79" s="50"/>
      <c r="I79" s="130">
        <f>+IF('UNITA E CONSUMI SOTTOUTENZE'!E104&gt;'Articolazione tariffaria'!C$13*'RIPARTIZ SOTTO-UTENZA_dettagl'!C$4,('UNITA E CONSUMI SOTTOUTENZE'!E104-'Articolazione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tariffaria'!C$12*'RIPARTIZ SOTTO-UTENZA_dettagl'!C$4,('UNITA E CONSUMI SOTTOUTENZE'!E104-'Articolazione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tariffaria'!C$11*'RIPARTIZ SOTTO-UTENZA_dettagl'!C$4,('UNITA E CONSUMI SOTTOUTENZE'!E104-'Articolazione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tariffaria'!C$10*'RIPARTIZ SOTTO-UTENZA_dettagl'!C$4,('UNITA E CONSUMI SOTTOUTENZE'!E104-'Articolazione tariffaria'!C$10*'RIPARTIZ SOTTO-UTENZA_dettagl'!C$4)*'Articolazione tariffaria'!F$10+'Articolazione tariffaria'!D$9*'RIPARTIZ SOTTO-UTENZA_dettagl'!C$4*'Articolazione tariffaria'!F$9,'UNITA E CONSUMI SOTTOUTENZE'!E104*'Articolazione tariffaria'!F$9))))*'DATI BOLLETTA'!D$57</f>
        <v>0</v>
      </c>
      <c r="J79" s="83">
        <f>+'UNITA E CONSUMI SOTTOUTENZE'!E104*'Articolazione tariffaria'!$F$31*'DATI BOLLETTA'!$D$58</f>
        <v>0</v>
      </c>
      <c r="K79" s="83">
        <f>+'UNITA E CONSUMI SOTTOUTENZE'!E104*'Articolazione tariffaria'!$F$32*'DATI BOLLETTA'!$D$59</f>
        <v>0</v>
      </c>
      <c r="L79" s="84">
        <f t="shared" si="14"/>
        <v>0</v>
      </c>
      <c r="M79" s="50"/>
      <c r="N79" s="83">
        <f>+'UNITA E CONSUMI SOTTOUTENZE'!E104*'Articolazione tariffaria'!$F$59*'DATI BOLLETTA'!$D$57</f>
        <v>0</v>
      </c>
      <c r="O79" s="83">
        <f>+'UNITA E CONSUMI SOTTOUTENZE'!E104*'Articolazione tariffaria'!$F$59*'DATI BOLLETTA'!$D$58</f>
        <v>0</v>
      </c>
      <c r="P79" s="83">
        <f>+'UNITA E CONSUMI SOTTOUTENZE'!E104*'Articolazione tariffaria'!$F$59*'DATI BOLLETTA'!$D$59</f>
        <v>0</v>
      </c>
      <c r="Q79" s="84">
        <f t="shared" si="11"/>
        <v>0</v>
      </c>
      <c r="R79" s="50"/>
      <c r="S79" s="83">
        <f>+'UNITA E CONSUMI SOTTOUTENZE'!E104*'Articolazione tariffaria'!$F$49*'DATI BOLLETTA'!$D$57</f>
        <v>0</v>
      </c>
      <c r="T79" s="83">
        <f>+'UNITA E CONSUMI SOTTOUTENZE'!E104*'Articolazione tariffaria'!$F$50*'DATI BOLLETTA'!$D$58</f>
        <v>0</v>
      </c>
      <c r="U79" s="83">
        <f>+'UNITA E CONSUMI SOTTOUTENZE'!E104*'Articolazione tariffaria'!$F$51*'DATI BOLLETTA'!$D$59</f>
        <v>0</v>
      </c>
      <c r="V79" s="84">
        <f t="shared" si="15"/>
        <v>0</v>
      </c>
      <c r="W79" s="52"/>
      <c r="X79" s="83">
        <f t="shared" si="16"/>
        <v>0</v>
      </c>
      <c r="Y79" s="83">
        <f t="shared" si="17"/>
        <v>0</v>
      </c>
      <c r="Z79" s="83">
        <f t="shared" si="18"/>
        <v>0</v>
      </c>
      <c r="AA79" s="373" t="str">
        <f t="shared" si="19"/>
        <v/>
      </c>
      <c r="AB79" s="52"/>
      <c r="AC79" s="83">
        <f t="shared" si="13"/>
        <v>0</v>
      </c>
      <c r="AE79" s="106">
        <f t="shared" si="20"/>
        <v>0</v>
      </c>
    </row>
    <row r="80" spans="2:31" ht="21" x14ac:dyDescent="0.25">
      <c r="B80" s="363" t="str">
        <f>+IF(COUNTA('UNITA E CONSUMI SOTTOUTENZE'!C105)&gt;0,'UNITA E CONSUMI SOTTOUTENZE'!B105,"")</f>
        <v/>
      </c>
      <c r="D80" s="83">
        <f>+IF(B80="",0,1*'DATI BOLLETTA'!$D$57*'DATI BOLLETTA'!$C$34*'Articolazione tariffaria'!$F$35)</f>
        <v>0</v>
      </c>
      <c r="E80" s="83">
        <f>+IF(B80="",0,1*'DATI BOLLETTA'!$D$58*'DATI BOLLETTA'!$C$34*'Articolazione tariffaria'!$F$36)</f>
        <v>0</v>
      </c>
      <c r="F80" s="83">
        <f>+IF(B80="",0,1*'DATI BOLLETTA'!$D$59*'DATI BOLLETTA'!$C$34*'Articolazione tariffaria'!$F$37)</f>
        <v>0</v>
      </c>
      <c r="G80" s="84">
        <f t="shared" si="10"/>
        <v>0</v>
      </c>
      <c r="H80" s="50"/>
      <c r="I80" s="130">
        <f>+IF('UNITA E CONSUMI SOTTOUTENZE'!E105&gt;'Articolazione tariffaria'!C$13*'RIPARTIZ SOTTO-UTENZA_dettagl'!C$4,('UNITA E CONSUMI SOTTOUTENZE'!E105-'Articolazione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tariffaria'!C$12*'RIPARTIZ SOTTO-UTENZA_dettagl'!C$4,('UNITA E CONSUMI SOTTOUTENZE'!E105-'Articolazione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tariffaria'!C$11*'RIPARTIZ SOTTO-UTENZA_dettagl'!C$4,('UNITA E CONSUMI SOTTOUTENZE'!E105-'Articolazione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tariffaria'!C$10*'RIPARTIZ SOTTO-UTENZA_dettagl'!C$4,('UNITA E CONSUMI SOTTOUTENZE'!E105-'Articolazione tariffaria'!C$10*'RIPARTIZ SOTTO-UTENZA_dettagl'!C$4)*'Articolazione tariffaria'!F$10+'Articolazione tariffaria'!D$9*'RIPARTIZ SOTTO-UTENZA_dettagl'!C$4*'Articolazione tariffaria'!F$9,'UNITA E CONSUMI SOTTOUTENZE'!E105*'Articolazione tariffaria'!F$9))))*'DATI BOLLETTA'!D$57</f>
        <v>0</v>
      </c>
      <c r="J80" s="83">
        <f>+'UNITA E CONSUMI SOTTOUTENZE'!E105*'Articolazione tariffaria'!$F$31*'DATI BOLLETTA'!$D$58</f>
        <v>0</v>
      </c>
      <c r="K80" s="83">
        <f>+'UNITA E CONSUMI SOTTOUTENZE'!E105*'Articolazione tariffaria'!$F$32*'DATI BOLLETTA'!$D$59</f>
        <v>0</v>
      </c>
      <c r="L80" s="84">
        <f t="shared" si="14"/>
        <v>0</v>
      </c>
      <c r="M80" s="50"/>
      <c r="N80" s="83">
        <f>+'UNITA E CONSUMI SOTTOUTENZE'!E105*'Articolazione tariffaria'!$F$59*'DATI BOLLETTA'!$D$57</f>
        <v>0</v>
      </c>
      <c r="O80" s="83">
        <f>+'UNITA E CONSUMI SOTTOUTENZE'!E105*'Articolazione tariffaria'!$F$59*'DATI BOLLETTA'!$D$58</f>
        <v>0</v>
      </c>
      <c r="P80" s="83">
        <f>+'UNITA E CONSUMI SOTTOUTENZE'!E105*'Articolazione tariffaria'!$F$59*'DATI BOLLETTA'!$D$59</f>
        <v>0</v>
      </c>
      <c r="Q80" s="84">
        <f t="shared" si="11"/>
        <v>0</v>
      </c>
      <c r="R80" s="50"/>
      <c r="S80" s="83">
        <f>+'UNITA E CONSUMI SOTTOUTENZE'!E105*'Articolazione tariffaria'!$F$49*'DATI BOLLETTA'!$D$57</f>
        <v>0</v>
      </c>
      <c r="T80" s="83">
        <f>+'UNITA E CONSUMI SOTTOUTENZE'!E105*'Articolazione tariffaria'!$F$50*'DATI BOLLETTA'!$D$58</f>
        <v>0</v>
      </c>
      <c r="U80" s="83">
        <f>+'UNITA E CONSUMI SOTTOUTENZE'!E105*'Articolazione tariffaria'!$F$51*'DATI BOLLETTA'!$D$59</f>
        <v>0</v>
      </c>
      <c r="V80" s="84">
        <f t="shared" si="15"/>
        <v>0</v>
      </c>
      <c r="W80" s="52"/>
      <c r="X80" s="83">
        <f t="shared" si="16"/>
        <v>0</v>
      </c>
      <c r="Y80" s="83">
        <f t="shared" si="17"/>
        <v>0</v>
      </c>
      <c r="Z80" s="83">
        <f t="shared" si="18"/>
        <v>0</v>
      </c>
      <c r="AA80" s="373" t="str">
        <f t="shared" si="19"/>
        <v/>
      </c>
      <c r="AB80" s="52"/>
      <c r="AC80" s="83">
        <f t="shared" si="13"/>
        <v>0</v>
      </c>
      <c r="AE80" s="106">
        <f t="shared" si="20"/>
        <v>0</v>
      </c>
    </row>
    <row r="81" spans="2:31" ht="21" x14ac:dyDescent="0.25">
      <c r="B81" s="363" t="str">
        <f>+IF(COUNTA('UNITA E CONSUMI SOTTOUTENZE'!C106)&gt;0,'UNITA E CONSUMI SOTTOUTENZE'!B106,"")</f>
        <v/>
      </c>
      <c r="D81" s="83">
        <f>+IF(B81="",0,1*'DATI BOLLETTA'!$D$57*'DATI BOLLETTA'!$C$34*'Articolazione tariffaria'!$F$35)</f>
        <v>0</v>
      </c>
      <c r="E81" s="83">
        <f>+IF(B81="",0,1*'DATI BOLLETTA'!$D$58*'DATI BOLLETTA'!$C$34*'Articolazione tariffaria'!$F$36)</f>
        <v>0</v>
      </c>
      <c r="F81" s="83">
        <f>+IF(B81="",0,1*'DATI BOLLETTA'!$D$59*'DATI BOLLETTA'!$C$34*'Articolazione tariffaria'!$F$37)</f>
        <v>0</v>
      </c>
      <c r="G81" s="84">
        <f t="shared" si="10"/>
        <v>0</v>
      </c>
      <c r="H81" s="50"/>
      <c r="I81" s="130">
        <f>+IF('UNITA E CONSUMI SOTTOUTENZE'!E106&gt;'Articolazione tariffaria'!C$13*'RIPARTIZ SOTTO-UTENZA_dettagl'!C$4,('UNITA E CONSUMI SOTTOUTENZE'!E106-'Articolazione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tariffaria'!C$12*'RIPARTIZ SOTTO-UTENZA_dettagl'!C$4,('UNITA E CONSUMI SOTTOUTENZE'!E106-'Articolazione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tariffaria'!C$11*'RIPARTIZ SOTTO-UTENZA_dettagl'!C$4,('UNITA E CONSUMI SOTTOUTENZE'!E106-'Articolazione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tariffaria'!C$10*'RIPARTIZ SOTTO-UTENZA_dettagl'!C$4,('UNITA E CONSUMI SOTTOUTENZE'!E106-'Articolazione tariffaria'!C$10*'RIPARTIZ SOTTO-UTENZA_dettagl'!C$4)*'Articolazione tariffaria'!F$10+'Articolazione tariffaria'!D$9*'RIPARTIZ SOTTO-UTENZA_dettagl'!C$4*'Articolazione tariffaria'!F$9,'UNITA E CONSUMI SOTTOUTENZE'!E106*'Articolazione tariffaria'!F$9))))*'DATI BOLLETTA'!D$57</f>
        <v>0</v>
      </c>
      <c r="J81" s="83">
        <f>+'UNITA E CONSUMI SOTTOUTENZE'!E106*'Articolazione tariffaria'!$F$31*'DATI BOLLETTA'!$D$58</f>
        <v>0</v>
      </c>
      <c r="K81" s="83">
        <f>+'UNITA E CONSUMI SOTTOUTENZE'!E106*'Articolazione tariffaria'!$F$32*'DATI BOLLETTA'!$D$59</f>
        <v>0</v>
      </c>
      <c r="L81" s="84">
        <f t="shared" si="14"/>
        <v>0</v>
      </c>
      <c r="M81" s="50"/>
      <c r="N81" s="83">
        <f>+'UNITA E CONSUMI SOTTOUTENZE'!E106*'Articolazione tariffaria'!$F$59*'DATI BOLLETTA'!$D$57</f>
        <v>0</v>
      </c>
      <c r="O81" s="83">
        <f>+'UNITA E CONSUMI SOTTOUTENZE'!E106*'Articolazione tariffaria'!$F$59*'DATI BOLLETTA'!$D$58</f>
        <v>0</v>
      </c>
      <c r="P81" s="83">
        <f>+'UNITA E CONSUMI SOTTOUTENZE'!E106*'Articolazione tariffaria'!$F$59*'DATI BOLLETTA'!$D$59</f>
        <v>0</v>
      </c>
      <c r="Q81" s="84">
        <f t="shared" si="11"/>
        <v>0</v>
      </c>
      <c r="R81" s="50"/>
      <c r="S81" s="83">
        <f>+'UNITA E CONSUMI SOTTOUTENZE'!E106*'Articolazione tariffaria'!$F$49*'DATI BOLLETTA'!$D$57</f>
        <v>0</v>
      </c>
      <c r="T81" s="83">
        <f>+'UNITA E CONSUMI SOTTOUTENZE'!E106*'Articolazione tariffaria'!$F$50*'DATI BOLLETTA'!$D$58</f>
        <v>0</v>
      </c>
      <c r="U81" s="83">
        <f>+'UNITA E CONSUMI SOTTOUTENZE'!E106*'Articolazione tariffaria'!$F$51*'DATI BOLLETTA'!$D$59</f>
        <v>0</v>
      </c>
      <c r="V81" s="84">
        <f t="shared" si="15"/>
        <v>0</v>
      </c>
      <c r="W81" s="52"/>
      <c r="X81" s="83">
        <f t="shared" si="16"/>
        <v>0</v>
      </c>
      <c r="Y81" s="83">
        <f t="shared" si="17"/>
        <v>0</v>
      </c>
      <c r="Z81" s="83">
        <f t="shared" si="18"/>
        <v>0</v>
      </c>
      <c r="AA81" s="373" t="str">
        <f t="shared" si="19"/>
        <v/>
      </c>
      <c r="AB81" s="52"/>
      <c r="AC81" s="83">
        <f t="shared" si="13"/>
        <v>0</v>
      </c>
      <c r="AE81" s="106">
        <f t="shared" si="20"/>
        <v>0</v>
      </c>
    </row>
    <row r="82" spans="2:31" ht="21" x14ac:dyDescent="0.25">
      <c r="B82" s="363" t="str">
        <f>+IF(COUNTA('UNITA E CONSUMI SOTTOUTENZE'!C107)&gt;0,'UNITA E CONSUMI SOTTOUTENZE'!B107,"")</f>
        <v/>
      </c>
      <c r="D82" s="83">
        <f>+IF(B82="",0,1*'DATI BOLLETTA'!$D$57*'DATI BOLLETTA'!$C$34*'Articolazione tariffaria'!$F$35)</f>
        <v>0</v>
      </c>
      <c r="E82" s="83">
        <f>+IF(B82="",0,1*'DATI BOLLETTA'!$D$58*'DATI BOLLETTA'!$C$34*'Articolazione tariffaria'!$F$36)</f>
        <v>0</v>
      </c>
      <c r="F82" s="83">
        <f>+IF(B82="",0,1*'DATI BOLLETTA'!$D$59*'DATI BOLLETTA'!$C$34*'Articolazione tariffaria'!$F$37)</f>
        <v>0</v>
      </c>
      <c r="G82" s="84">
        <f t="shared" si="10"/>
        <v>0</v>
      </c>
      <c r="H82" s="50"/>
      <c r="I82" s="130">
        <f>+IF('UNITA E CONSUMI SOTTOUTENZE'!E107&gt;'Articolazione tariffaria'!C$13*'RIPARTIZ SOTTO-UTENZA_dettagl'!C$4,('UNITA E CONSUMI SOTTOUTENZE'!E107-'Articolazione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tariffaria'!C$12*'RIPARTIZ SOTTO-UTENZA_dettagl'!C$4,('UNITA E CONSUMI SOTTOUTENZE'!E107-'Articolazione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tariffaria'!C$11*'RIPARTIZ SOTTO-UTENZA_dettagl'!C$4,('UNITA E CONSUMI SOTTOUTENZE'!E107-'Articolazione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tariffaria'!C$10*'RIPARTIZ SOTTO-UTENZA_dettagl'!C$4,('UNITA E CONSUMI SOTTOUTENZE'!E107-'Articolazione tariffaria'!C$10*'RIPARTIZ SOTTO-UTENZA_dettagl'!C$4)*'Articolazione tariffaria'!F$10+'Articolazione tariffaria'!D$9*'RIPARTIZ SOTTO-UTENZA_dettagl'!C$4*'Articolazione tariffaria'!F$9,'UNITA E CONSUMI SOTTOUTENZE'!E107*'Articolazione tariffaria'!F$9))))*'DATI BOLLETTA'!D$57</f>
        <v>0</v>
      </c>
      <c r="J82" s="83">
        <f>+'UNITA E CONSUMI SOTTOUTENZE'!E107*'Articolazione tariffaria'!$F$31*'DATI BOLLETTA'!$D$58</f>
        <v>0</v>
      </c>
      <c r="K82" s="83">
        <f>+'UNITA E CONSUMI SOTTOUTENZE'!E107*'Articolazione tariffaria'!$F$32*'DATI BOLLETTA'!$D$59</f>
        <v>0</v>
      </c>
      <c r="L82" s="84">
        <f t="shared" si="14"/>
        <v>0</v>
      </c>
      <c r="M82" s="50"/>
      <c r="N82" s="83">
        <f>+'UNITA E CONSUMI SOTTOUTENZE'!E107*'Articolazione tariffaria'!$F$59*'DATI BOLLETTA'!$D$57</f>
        <v>0</v>
      </c>
      <c r="O82" s="83">
        <f>+'UNITA E CONSUMI SOTTOUTENZE'!E107*'Articolazione tariffaria'!$F$59*'DATI BOLLETTA'!$D$58</f>
        <v>0</v>
      </c>
      <c r="P82" s="83">
        <f>+'UNITA E CONSUMI SOTTOUTENZE'!E107*'Articolazione tariffaria'!$F$59*'DATI BOLLETTA'!$D$59</f>
        <v>0</v>
      </c>
      <c r="Q82" s="84">
        <f t="shared" si="11"/>
        <v>0</v>
      </c>
      <c r="R82" s="50"/>
      <c r="S82" s="83">
        <f>+'UNITA E CONSUMI SOTTOUTENZE'!E107*'Articolazione tariffaria'!$F$49*'DATI BOLLETTA'!$D$57</f>
        <v>0</v>
      </c>
      <c r="T82" s="83">
        <f>+'UNITA E CONSUMI SOTTOUTENZE'!E107*'Articolazione tariffaria'!$F$50*'DATI BOLLETTA'!$D$58</f>
        <v>0</v>
      </c>
      <c r="U82" s="83">
        <f>+'UNITA E CONSUMI SOTTOUTENZE'!E107*'Articolazione tariffaria'!$F$51*'DATI BOLLETTA'!$D$59</f>
        <v>0</v>
      </c>
      <c r="V82" s="84">
        <f t="shared" si="15"/>
        <v>0</v>
      </c>
      <c r="W82" s="52"/>
      <c r="X82" s="83">
        <f t="shared" si="16"/>
        <v>0</v>
      </c>
      <c r="Y82" s="83">
        <f t="shared" si="17"/>
        <v>0</v>
      </c>
      <c r="Z82" s="83">
        <f t="shared" si="18"/>
        <v>0</v>
      </c>
      <c r="AA82" s="373" t="str">
        <f t="shared" si="19"/>
        <v/>
      </c>
      <c r="AB82" s="52"/>
      <c r="AC82" s="83">
        <f t="shared" si="13"/>
        <v>0</v>
      </c>
      <c r="AE82" s="106">
        <f t="shared" si="20"/>
        <v>0</v>
      </c>
    </row>
    <row r="83" spans="2:31" ht="21" x14ac:dyDescent="0.25">
      <c r="B83" s="363" t="str">
        <f>+IF(COUNTA('UNITA E CONSUMI SOTTOUTENZE'!C108)&gt;0,'UNITA E CONSUMI SOTTOUTENZE'!B108,"")</f>
        <v/>
      </c>
      <c r="D83" s="83">
        <f>+IF(B83="",0,1*'DATI BOLLETTA'!$D$57*'DATI BOLLETTA'!$C$34*'Articolazione tariffaria'!$F$35)</f>
        <v>0</v>
      </c>
      <c r="E83" s="83">
        <f>+IF(B83="",0,1*'DATI BOLLETTA'!$D$58*'DATI BOLLETTA'!$C$34*'Articolazione tariffaria'!$F$36)</f>
        <v>0</v>
      </c>
      <c r="F83" s="83">
        <f>+IF(B83="",0,1*'DATI BOLLETTA'!$D$59*'DATI BOLLETTA'!$C$34*'Articolazione tariffaria'!$F$37)</f>
        <v>0</v>
      </c>
      <c r="G83" s="84">
        <f t="shared" si="10"/>
        <v>0</v>
      </c>
      <c r="H83" s="50"/>
      <c r="I83" s="130">
        <f>+IF('UNITA E CONSUMI SOTTOUTENZE'!E108&gt;'Articolazione tariffaria'!C$13*'RIPARTIZ SOTTO-UTENZA_dettagl'!C$4,('UNITA E CONSUMI SOTTOUTENZE'!E108-'Articolazione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tariffaria'!C$12*'RIPARTIZ SOTTO-UTENZA_dettagl'!C$4,('UNITA E CONSUMI SOTTOUTENZE'!E108-'Articolazione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tariffaria'!C$11*'RIPARTIZ SOTTO-UTENZA_dettagl'!C$4,('UNITA E CONSUMI SOTTOUTENZE'!E108-'Articolazione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tariffaria'!C$10*'RIPARTIZ SOTTO-UTENZA_dettagl'!C$4,('UNITA E CONSUMI SOTTOUTENZE'!E108-'Articolazione tariffaria'!C$10*'RIPARTIZ SOTTO-UTENZA_dettagl'!C$4)*'Articolazione tariffaria'!F$10+'Articolazione tariffaria'!D$9*'RIPARTIZ SOTTO-UTENZA_dettagl'!C$4*'Articolazione tariffaria'!F$9,'UNITA E CONSUMI SOTTOUTENZE'!E108*'Articolazione tariffaria'!F$9))))*'DATI BOLLETTA'!D$57</f>
        <v>0</v>
      </c>
      <c r="J83" s="83">
        <f>+'UNITA E CONSUMI SOTTOUTENZE'!E108*'Articolazione tariffaria'!$F$31*'DATI BOLLETTA'!$D$58</f>
        <v>0</v>
      </c>
      <c r="K83" s="83">
        <f>+'UNITA E CONSUMI SOTTOUTENZE'!E108*'Articolazione tariffaria'!$F$32*'DATI BOLLETTA'!$D$59</f>
        <v>0</v>
      </c>
      <c r="L83" s="84">
        <f t="shared" si="14"/>
        <v>0</v>
      </c>
      <c r="M83" s="50"/>
      <c r="N83" s="83">
        <f>+'UNITA E CONSUMI SOTTOUTENZE'!E108*'Articolazione tariffaria'!$F$59*'DATI BOLLETTA'!$D$57</f>
        <v>0</v>
      </c>
      <c r="O83" s="83">
        <f>+'UNITA E CONSUMI SOTTOUTENZE'!E108*'Articolazione tariffaria'!$F$59*'DATI BOLLETTA'!$D$58</f>
        <v>0</v>
      </c>
      <c r="P83" s="83">
        <f>+'UNITA E CONSUMI SOTTOUTENZE'!E108*'Articolazione tariffaria'!$F$59*'DATI BOLLETTA'!$D$59</f>
        <v>0</v>
      </c>
      <c r="Q83" s="84">
        <f t="shared" si="11"/>
        <v>0</v>
      </c>
      <c r="R83" s="50"/>
      <c r="S83" s="83">
        <f>+'UNITA E CONSUMI SOTTOUTENZE'!E108*'Articolazione tariffaria'!$F$49*'DATI BOLLETTA'!$D$57</f>
        <v>0</v>
      </c>
      <c r="T83" s="83">
        <f>+'UNITA E CONSUMI SOTTOUTENZE'!E108*'Articolazione tariffaria'!$F$50*'DATI BOLLETTA'!$D$58</f>
        <v>0</v>
      </c>
      <c r="U83" s="83">
        <f>+'UNITA E CONSUMI SOTTOUTENZE'!E108*'Articolazione tariffaria'!$F$51*'DATI BOLLETTA'!$D$59</f>
        <v>0</v>
      </c>
      <c r="V83" s="84">
        <f t="shared" si="15"/>
        <v>0</v>
      </c>
      <c r="W83" s="52"/>
      <c r="X83" s="83">
        <f t="shared" si="16"/>
        <v>0</v>
      </c>
      <c r="Y83" s="83">
        <f t="shared" si="17"/>
        <v>0</v>
      </c>
      <c r="Z83" s="83">
        <f t="shared" si="18"/>
        <v>0</v>
      </c>
      <c r="AA83" s="373" t="str">
        <f t="shared" si="19"/>
        <v/>
      </c>
      <c r="AB83" s="52"/>
      <c r="AC83" s="83">
        <f t="shared" si="13"/>
        <v>0</v>
      </c>
      <c r="AE83" s="106">
        <f t="shared" si="20"/>
        <v>0</v>
      </c>
    </row>
    <row r="84" spans="2:31" ht="21" x14ac:dyDescent="0.25">
      <c r="B84" s="363" t="str">
        <f>+IF(COUNTA('UNITA E CONSUMI SOTTOUTENZE'!C109)&gt;0,'UNITA E CONSUMI SOTTOUTENZE'!B109,"")</f>
        <v/>
      </c>
      <c r="D84" s="83">
        <f>+IF(B84="",0,1*'DATI BOLLETTA'!$D$57*'DATI BOLLETTA'!$C$34*'Articolazione tariffaria'!$F$35)</f>
        <v>0</v>
      </c>
      <c r="E84" s="83">
        <f>+IF(B84="",0,1*'DATI BOLLETTA'!$D$58*'DATI BOLLETTA'!$C$34*'Articolazione tariffaria'!$F$36)</f>
        <v>0</v>
      </c>
      <c r="F84" s="83">
        <f>+IF(B84="",0,1*'DATI BOLLETTA'!$D$59*'DATI BOLLETTA'!$C$34*'Articolazione tariffaria'!$F$37)</f>
        <v>0</v>
      </c>
      <c r="G84" s="84">
        <f t="shared" si="10"/>
        <v>0</v>
      </c>
      <c r="H84" s="50"/>
      <c r="I84" s="130">
        <f>+IF('UNITA E CONSUMI SOTTOUTENZE'!E109&gt;'Articolazione tariffaria'!C$13*'RIPARTIZ SOTTO-UTENZA_dettagl'!C$4,('UNITA E CONSUMI SOTTOUTENZE'!E109-'Articolazione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tariffaria'!C$12*'RIPARTIZ SOTTO-UTENZA_dettagl'!C$4,('UNITA E CONSUMI SOTTOUTENZE'!E109-'Articolazione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tariffaria'!C$11*'RIPARTIZ SOTTO-UTENZA_dettagl'!C$4,('UNITA E CONSUMI SOTTOUTENZE'!E109-'Articolazione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tariffaria'!C$10*'RIPARTIZ SOTTO-UTENZA_dettagl'!C$4,('UNITA E CONSUMI SOTTOUTENZE'!E109-'Articolazione tariffaria'!C$10*'RIPARTIZ SOTTO-UTENZA_dettagl'!C$4)*'Articolazione tariffaria'!F$10+'Articolazione tariffaria'!D$9*'RIPARTIZ SOTTO-UTENZA_dettagl'!C$4*'Articolazione tariffaria'!F$9,'UNITA E CONSUMI SOTTOUTENZE'!E109*'Articolazione tariffaria'!F$9))))*'DATI BOLLETTA'!D$57</f>
        <v>0</v>
      </c>
      <c r="J84" s="83">
        <f>+'UNITA E CONSUMI SOTTOUTENZE'!E109*'Articolazione tariffaria'!$F$31*'DATI BOLLETTA'!$D$58</f>
        <v>0</v>
      </c>
      <c r="K84" s="83">
        <f>+'UNITA E CONSUMI SOTTOUTENZE'!E109*'Articolazione tariffaria'!$F$32*'DATI BOLLETTA'!$D$59</f>
        <v>0</v>
      </c>
      <c r="L84" s="84">
        <f t="shared" si="14"/>
        <v>0</v>
      </c>
      <c r="M84" s="50"/>
      <c r="N84" s="83">
        <f>+'UNITA E CONSUMI SOTTOUTENZE'!E109*'Articolazione tariffaria'!$F$59*'DATI BOLLETTA'!$D$57</f>
        <v>0</v>
      </c>
      <c r="O84" s="83">
        <f>+'UNITA E CONSUMI SOTTOUTENZE'!E109*'Articolazione tariffaria'!$F$59*'DATI BOLLETTA'!$D$58</f>
        <v>0</v>
      </c>
      <c r="P84" s="83">
        <f>+'UNITA E CONSUMI SOTTOUTENZE'!E109*'Articolazione tariffaria'!$F$59*'DATI BOLLETTA'!$D$59</f>
        <v>0</v>
      </c>
      <c r="Q84" s="84">
        <f t="shared" si="11"/>
        <v>0</v>
      </c>
      <c r="R84" s="50"/>
      <c r="S84" s="83">
        <f>+'UNITA E CONSUMI SOTTOUTENZE'!E109*'Articolazione tariffaria'!$F$49*'DATI BOLLETTA'!$D$57</f>
        <v>0</v>
      </c>
      <c r="T84" s="83">
        <f>+'UNITA E CONSUMI SOTTOUTENZE'!E109*'Articolazione tariffaria'!$F$50*'DATI BOLLETTA'!$D$58</f>
        <v>0</v>
      </c>
      <c r="U84" s="83">
        <f>+'UNITA E CONSUMI SOTTOUTENZE'!E109*'Articolazione tariffaria'!$F$51*'DATI BOLLETTA'!$D$59</f>
        <v>0</v>
      </c>
      <c r="V84" s="84">
        <f t="shared" si="15"/>
        <v>0</v>
      </c>
      <c r="W84" s="52"/>
      <c r="X84" s="83">
        <f t="shared" si="16"/>
        <v>0</v>
      </c>
      <c r="Y84" s="83">
        <f t="shared" si="17"/>
        <v>0</v>
      </c>
      <c r="Z84" s="83">
        <f t="shared" si="18"/>
        <v>0</v>
      </c>
      <c r="AA84" s="373" t="str">
        <f t="shared" si="19"/>
        <v/>
      </c>
      <c r="AB84" s="52"/>
      <c r="AC84" s="83">
        <f t="shared" si="13"/>
        <v>0</v>
      </c>
      <c r="AE84" s="106">
        <f t="shared" si="20"/>
        <v>0</v>
      </c>
    </row>
    <row r="85" spans="2:31" ht="21" x14ac:dyDescent="0.25">
      <c r="B85" s="363" t="str">
        <f>+IF(COUNTA('UNITA E CONSUMI SOTTOUTENZE'!C110)&gt;0,'UNITA E CONSUMI SOTTOUTENZE'!B110,"")</f>
        <v/>
      </c>
      <c r="D85" s="83">
        <f>+IF(B85="",0,1*'DATI BOLLETTA'!$D$57*'DATI BOLLETTA'!$C$34*'Articolazione tariffaria'!$F$35)</f>
        <v>0</v>
      </c>
      <c r="E85" s="83">
        <f>+IF(B85="",0,1*'DATI BOLLETTA'!$D$58*'DATI BOLLETTA'!$C$34*'Articolazione tariffaria'!$F$36)</f>
        <v>0</v>
      </c>
      <c r="F85" s="83">
        <f>+IF(B85="",0,1*'DATI BOLLETTA'!$D$59*'DATI BOLLETTA'!$C$34*'Articolazione tariffaria'!$F$37)</f>
        <v>0</v>
      </c>
      <c r="G85" s="84">
        <f t="shared" ref="G85:G92" si="21">+SUM(D85:F85)</f>
        <v>0</v>
      </c>
      <c r="H85" s="50"/>
      <c r="I85" s="130">
        <f>+IF('UNITA E CONSUMI SOTTOUTENZE'!E110&gt;'Articolazione tariffaria'!C$13*'RIPARTIZ SOTTO-UTENZA_dettagl'!C$4,('UNITA E CONSUMI SOTTOUTENZE'!E110-'Articolazione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tariffaria'!C$12*'RIPARTIZ SOTTO-UTENZA_dettagl'!C$4,('UNITA E CONSUMI SOTTOUTENZE'!E110-'Articolazione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tariffaria'!C$11*'RIPARTIZ SOTTO-UTENZA_dettagl'!C$4,('UNITA E CONSUMI SOTTOUTENZE'!E110-'Articolazione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tariffaria'!C$10*'RIPARTIZ SOTTO-UTENZA_dettagl'!C$4,('UNITA E CONSUMI SOTTOUTENZE'!E110-'Articolazione tariffaria'!C$10*'RIPARTIZ SOTTO-UTENZA_dettagl'!C$4)*'Articolazione tariffaria'!F$10+'Articolazione tariffaria'!D$9*'RIPARTIZ SOTTO-UTENZA_dettagl'!C$4*'Articolazione tariffaria'!F$9,'UNITA E CONSUMI SOTTOUTENZE'!E110*'Articolazione tariffaria'!F$9))))*'DATI BOLLETTA'!D$57</f>
        <v>0</v>
      </c>
      <c r="J85" s="83">
        <f>+'UNITA E CONSUMI SOTTOUTENZE'!E110*'Articolazione tariffaria'!$F$31*'DATI BOLLETTA'!$D$58</f>
        <v>0</v>
      </c>
      <c r="K85" s="83">
        <f>+'UNITA E CONSUMI SOTTOUTENZE'!E110*'Articolazione tariffaria'!$F$32*'DATI BOLLETTA'!$D$59</f>
        <v>0</v>
      </c>
      <c r="L85" s="84">
        <f t="shared" si="14"/>
        <v>0</v>
      </c>
      <c r="M85" s="50"/>
      <c r="N85" s="83">
        <f>+'UNITA E CONSUMI SOTTOUTENZE'!E110*'Articolazione tariffaria'!$F$59*'DATI BOLLETTA'!$D$57</f>
        <v>0</v>
      </c>
      <c r="O85" s="83">
        <f>+'UNITA E CONSUMI SOTTOUTENZE'!E110*'Articolazione tariffaria'!$F$59*'DATI BOLLETTA'!$D$58</f>
        <v>0</v>
      </c>
      <c r="P85" s="83">
        <f>+'UNITA E CONSUMI SOTTOUTENZE'!E110*'Articolazione tariffaria'!$F$59*'DATI BOLLETTA'!$D$59</f>
        <v>0</v>
      </c>
      <c r="Q85" s="84">
        <f t="shared" ref="Q85:Q92" si="22">+SUM(N85:P85)</f>
        <v>0</v>
      </c>
      <c r="R85" s="50"/>
      <c r="S85" s="83">
        <f>+'UNITA E CONSUMI SOTTOUTENZE'!E110*'Articolazione tariffaria'!$F$49*'DATI BOLLETTA'!$D$57</f>
        <v>0</v>
      </c>
      <c r="T85" s="83">
        <f>+'UNITA E CONSUMI SOTTOUTENZE'!E110*'Articolazione tariffaria'!$F$50*'DATI BOLLETTA'!$D$58</f>
        <v>0</v>
      </c>
      <c r="U85" s="83">
        <f>+'UNITA E CONSUMI SOTTOUTENZE'!E110*'Articolazione tariffaria'!$F$51*'DATI BOLLETTA'!$D$59</f>
        <v>0</v>
      </c>
      <c r="V85" s="84">
        <f t="shared" si="15"/>
        <v>0</v>
      </c>
      <c r="W85" s="52"/>
      <c r="X85" s="83">
        <f t="shared" si="16"/>
        <v>0</v>
      </c>
      <c r="Y85" s="83">
        <f t="shared" si="17"/>
        <v>0</v>
      </c>
      <c r="Z85" s="83">
        <f t="shared" si="18"/>
        <v>0</v>
      </c>
      <c r="AA85" s="373" t="str">
        <f t="shared" si="19"/>
        <v/>
      </c>
      <c r="AB85" s="52"/>
      <c r="AC85" s="83">
        <f t="shared" si="13"/>
        <v>0</v>
      </c>
      <c r="AE85" s="106">
        <f t="shared" si="20"/>
        <v>0</v>
      </c>
    </row>
    <row r="86" spans="2:31" ht="21" x14ac:dyDescent="0.25">
      <c r="B86" s="363" t="str">
        <f>+IF(COUNTA('UNITA E CONSUMI SOTTOUTENZE'!C111)&gt;0,'UNITA E CONSUMI SOTTOUTENZE'!B111,"")</f>
        <v/>
      </c>
      <c r="D86" s="83">
        <f>+IF(B86="",0,1*'DATI BOLLETTA'!$D$57*'DATI BOLLETTA'!$C$34*'Articolazione tariffaria'!$F$35)</f>
        <v>0</v>
      </c>
      <c r="E86" s="83">
        <f>+IF(B86="",0,1*'DATI BOLLETTA'!$D$58*'DATI BOLLETTA'!$C$34*'Articolazione tariffaria'!$F$36)</f>
        <v>0</v>
      </c>
      <c r="F86" s="83">
        <f>+IF(B86="",0,1*'DATI BOLLETTA'!$D$59*'DATI BOLLETTA'!$C$34*'Articolazione tariffaria'!$F$37)</f>
        <v>0</v>
      </c>
      <c r="G86" s="84">
        <f t="shared" si="21"/>
        <v>0</v>
      </c>
      <c r="H86" s="50"/>
      <c r="I86" s="130">
        <f>+IF('UNITA E CONSUMI SOTTOUTENZE'!E111&gt;'Articolazione tariffaria'!C$13*'RIPARTIZ SOTTO-UTENZA_dettagl'!C$4,('UNITA E CONSUMI SOTTOUTENZE'!E111-'Articolazione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tariffaria'!C$12*'RIPARTIZ SOTTO-UTENZA_dettagl'!C$4,('UNITA E CONSUMI SOTTOUTENZE'!E111-'Articolazione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tariffaria'!C$11*'RIPARTIZ SOTTO-UTENZA_dettagl'!C$4,('UNITA E CONSUMI SOTTOUTENZE'!E111-'Articolazione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tariffaria'!C$10*'RIPARTIZ SOTTO-UTENZA_dettagl'!C$4,('UNITA E CONSUMI SOTTOUTENZE'!E111-'Articolazione tariffaria'!C$10*'RIPARTIZ SOTTO-UTENZA_dettagl'!C$4)*'Articolazione tariffaria'!F$10+'Articolazione tariffaria'!D$9*'RIPARTIZ SOTTO-UTENZA_dettagl'!C$4*'Articolazione tariffaria'!F$9,'UNITA E CONSUMI SOTTOUTENZE'!E111*'Articolazione tariffaria'!F$9))))*'DATI BOLLETTA'!D$57</f>
        <v>0</v>
      </c>
      <c r="J86" s="83">
        <f>+'UNITA E CONSUMI SOTTOUTENZE'!E111*'Articolazione tariffaria'!$F$31*'DATI BOLLETTA'!$D$58</f>
        <v>0</v>
      </c>
      <c r="K86" s="83">
        <f>+'UNITA E CONSUMI SOTTOUTENZE'!E111*'Articolazione tariffaria'!$F$32*'DATI BOLLETTA'!$D$59</f>
        <v>0</v>
      </c>
      <c r="L86" s="84">
        <f t="shared" si="14"/>
        <v>0</v>
      </c>
      <c r="M86" s="50"/>
      <c r="N86" s="83">
        <f>+'UNITA E CONSUMI SOTTOUTENZE'!E111*'Articolazione tariffaria'!$F$59*'DATI BOLLETTA'!$D$57</f>
        <v>0</v>
      </c>
      <c r="O86" s="83">
        <f>+'UNITA E CONSUMI SOTTOUTENZE'!E111*'Articolazione tariffaria'!$F$59*'DATI BOLLETTA'!$D$58</f>
        <v>0</v>
      </c>
      <c r="P86" s="83">
        <f>+'UNITA E CONSUMI SOTTOUTENZE'!E111*'Articolazione tariffaria'!$F$59*'DATI BOLLETTA'!$D$59</f>
        <v>0</v>
      </c>
      <c r="Q86" s="84">
        <f t="shared" si="22"/>
        <v>0</v>
      </c>
      <c r="R86" s="50"/>
      <c r="S86" s="83">
        <f>+'UNITA E CONSUMI SOTTOUTENZE'!E111*'Articolazione tariffaria'!$F$49*'DATI BOLLETTA'!$D$57</f>
        <v>0</v>
      </c>
      <c r="T86" s="83">
        <f>+'UNITA E CONSUMI SOTTOUTENZE'!E111*'Articolazione tariffaria'!$F$50*'DATI BOLLETTA'!$D$58</f>
        <v>0</v>
      </c>
      <c r="U86" s="83">
        <f>+'UNITA E CONSUMI SOTTOUTENZE'!E111*'Articolazione tariffaria'!$F$51*'DATI BOLLETTA'!$D$59</f>
        <v>0</v>
      </c>
      <c r="V86" s="84">
        <f t="shared" si="15"/>
        <v>0</v>
      </c>
      <c r="W86" s="52"/>
      <c r="X86" s="83">
        <f t="shared" si="16"/>
        <v>0</v>
      </c>
      <c r="Y86" s="83">
        <f t="shared" si="17"/>
        <v>0</v>
      </c>
      <c r="Z86" s="83">
        <f t="shared" si="18"/>
        <v>0</v>
      </c>
      <c r="AA86" s="373" t="str">
        <f t="shared" si="19"/>
        <v/>
      </c>
      <c r="AB86" s="52"/>
      <c r="AC86" s="83">
        <f t="shared" si="13"/>
        <v>0</v>
      </c>
      <c r="AE86" s="106">
        <f t="shared" si="20"/>
        <v>0</v>
      </c>
    </row>
    <row r="87" spans="2:31" ht="21" x14ac:dyDescent="0.25">
      <c r="B87" s="363" t="str">
        <f>+IF(COUNTA('UNITA E CONSUMI SOTTOUTENZE'!C112)&gt;0,'UNITA E CONSUMI SOTTOUTENZE'!B112,"")</f>
        <v/>
      </c>
      <c r="D87" s="83">
        <f>+IF(B87="",0,1*'DATI BOLLETTA'!$D$57*'DATI BOLLETTA'!$C$34*'Articolazione tariffaria'!$F$35)</f>
        <v>0</v>
      </c>
      <c r="E87" s="83">
        <f>+IF(B87="",0,1*'DATI BOLLETTA'!$D$58*'DATI BOLLETTA'!$C$34*'Articolazione tariffaria'!$F$36)</f>
        <v>0</v>
      </c>
      <c r="F87" s="83">
        <f>+IF(B87="",0,1*'DATI BOLLETTA'!$D$59*'DATI BOLLETTA'!$C$34*'Articolazione tariffaria'!$F$37)</f>
        <v>0</v>
      </c>
      <c r="G87" s="84">
        <f t="shared" si="21"/>
        <v>0</v>
      </c>
      <c r="H87" s="50"/>
      <c r="I87" s="130">
        <f>+IF('UNITA E CONSUMI SOTTOUTENZE'!E112&gt;'Articolazione tariffaria'!C$13*'RIPARTIZ SOTTO-UTENZA_dettagl'!C$4,('UNITA E CONSUMI SOTTOUTENZE'!E112-'Articolazione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tariffaria'!C$12*'RIPARTIZ SOTTO-UTENZA_dettagl'!C$4,('UNITA E CONSUMI SOTTOUTENZE'!E112-'Articolazione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tariffaria'!C$11*'RIPARTIZ SOTTO-UTENZA_dettagl'!C$4,('UNITA E CONSUMI SOTTOUTENZE'!E112-'Articolazione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tariffaria'!C$10*'RIPARTIZ SOTTO-UTENZA_dettagl'!C$4,('UNITA E CONSUMI SOTTOUTENZE'!E112-'Articolazione tariffaria'!C$10*'RIPARTIZ SOTTO-UTENZA_dettagl'!C$4)*'Articolazione tariffaria'!F$10+'Articolazione tariffaria'!D$9*'RIPARTIZ SOTTO-UTENZA_dettagl'!C$4*'Articolazione tariffaria'!F$9,'UNITA E CONSUMI SOTTOUTENZE'!E112*'Articolazione tariffaria'!F$9))))*'DATI BOLLETTA'!D$57</f>
        <v>0</v>
      </c>
      <c r="J87" s="83">
        <f>+'UNITA E CONSUMI SOTTOUTENZE'!E112*'Articolazione tariffaria'!$F$31*'DATI BOLLETTA'!$D$58</f>
        <v>0</v>
      </c>
      <c r="K87" s="83">
        <f>+'UNITA E CONSUMI SOTTOUTENZE'!E112*'Articolazione tariffaria'!$F$32*'DATI BOLLETTA'!$D$59</f>
        <v>0</v>
      </c>
      <c r="L87" s="84">
        <f t="shared" si="14"/>
        <v>0</v>
      </c>
      <c r="M87" s="50"/>
      <c r="N87" s="83">
        <f>+'UNITA E CONSUMI SOTTOUTENZE'!E112*'Articolazione tariffaria'!$F$59*'DATI BOLLETTA'!$D$57</f>
        <v>0</v>
      </c>
      <c r="O87" s="83">
        <f>+'UNITA E CONSUMI SOTTOUTENZE'!E112*'Articolazione tariffaria'!$F$59*'DATI BOLLETTA'!$D$58</f>
        <v>0</v>
      </c>
      <c r="P87" s="83">
        <f>+'UNITA E CONSUMI SOTTOUTENZE'!E112*'Articolazione tariffaria'!$F$59*'DATI BOLLETTA'!$D$59</f>
        <v>0</v>
      </c>
      <c r="Q87" s="84">
        <f t="shared" si="22"/>
        <v>0</v>
      </c>
      <c r="R87" s="50"/>
      <c r="S87" s="83">
        <f>+'UNITA E CONSUMI SOTTOUTENZE'!E112*'Articolazione tariffaria'!$F$49*'DATI BOLLETTA'!$D$57</f>
        <v>0</v>
      </c>
      <c r="T87" s="83">
        <f>+'UNITA E CONSUMI SOTTOUTENZE'!E112*'Articolazione tariffaria'!$F$50*'DATI BOLLETTA'!$D$58</f>
        <v>0</v>
      </c>
      <c r="U87" s="83">
        <f>+'UNITA E CONSUMI SOTTOUTENZE'!E112*'Articolazione tariffaria'!$F$51*'DATI BOLLETTA'!$D$59</f>
        <v>0</v>
      </c>
      <c r="V87" s="84">
        <f t="shared" si="15"/>
        <v>0</v>
      </c>
      <c r="W87" s="52"/>
      <c r="X87" s="83">
        <f t="shared" si="16"/>
        <v>0</v>
      </c>
      <c r="Y87" s="83">
        <f t="shared" si="17"/>
        <v>0</v>
      </c>
      <c r="Z87" s="83">
        <f t="shared" si="18"/>
        <v>0</v>
      </c>
      <c r="AA87" s="373" t="str">
        <f t="shared" si="19"/>
        <v/>
      </c>
      <c r="AB87" s="52"/>
      <c r="AC87" s="83">
        <f t="shared" si="13"/>
        <v>0</v>
      </c>
      <c r="AE87" s="106">
        <f t="shared" si="20"/>
        <v>0</v>
      </c>
    </row>
    <row r="88" spans="2:31" ht="21" x14ac:dyDescent="0.25">
      <c r="B88" s="363" t="str">
        <f>+IF(COUNTA('UNITA E CONSUMI SOTTOUTENZE'!C113)&gt;0,'UNITA E CONSUMI SOTTOUTENZE'!B113,"")</f>
        <v/>
      </c>
      <c r="D88" s="83">
        <f>+IF(B88="",0,1*'DATI BOLLETTA'!$D$57*'DATI BOLLETTA'!$C$34*'Articolazione tariffaria'!$F$35)</f>
        <v>0</v>
      </c>
      <c r="E88" s="83">
        <f>+IF(B88="",0,1*'DATI BOLLETTA'!$D$58*'DATI BOLLETTA'!$C$34*'Articolazione tariffaria'!$F$36)</f>
        <v>0</v>
      </c>
      <c r="F88" s="83">
        <f>+IF(B88="",0,1*'DATI BOLLETTA'!$D$59*'DATI BOLLETTA'!$C$34*'Articolazione tariffaria'!$F$37)</f>
        <v>0</v>
      </c>
      <c r="G88" s="84">
        <f t="shared" si="21"/>
        <v>0</v>
      </c>
      <c r="H88" s="50"/>
      <c r="I88" s="130">
        <f>+IF('UNITA E CONSUMI SOTTOUTENZE'!E113&gt;'Articolazione tariffaria'!C$13*'RIPARTIZ SOTTO-UTENZA_dettagl'!C$4,('UNITA E CONSUMI SOTTOUTENZE'!E113-'Articolazione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tariffaria'!C$12*'RIPARTIZ SOTTO-UTENZA_dettagl'!C$4,('UNITA E CONSUMI SOTTOUTENZE'!E113-'Articolazione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tariffaria'!C$11*'RIPARTIZ SOTTO-UTENZA_dettagl'!C$4,('UNITA E CONSUMI SOTTOUTENZE'!E113-'Articolazione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tariffaria'!C$10*'RIPARTIZ SOTTO-UTENZA_dettagl'!C$4,('UNITA E CONSUMI SOTTOUTENZE'!E113-'Articolazione tariffaria'!C$10*'RIPARTIZ SOTTO-UTENZA_dettagl'!C$4)*'Articolazione tariffaria'!F$10+'Articolazione tariffaria'!D$9*'RIPARTIZ SOTTO-UTENZA_dettagl'!C$4*'Articolazione tariffaria'!F$9,'UNITA E CONSUMI SOTTOUTENZE'!E113*'Articolazione tariffaria'!F$9))))*'DATI BOLLETTA'!D$57</f>
        <v>0</v>
      </c>
      <c r="J88" s="83">
        <f>+'UNITA E CONSUMI SOTTOUTENZE'!E113*'Articolazione tariffaria'!$F$31*'DATI BOLLETTA'!$D$58</f>
        <v>0</v>
      </c>
      <c r="K88" s="83">
        <f>+'UNITA E CONSUMI SOTTOUTENZE'!E113*'Articolazione tariffaria'!$F$32*'DATI BOLLETTA'!$D$59</f>
        <v>0</v>
      </c>
      <c r="L88" s="84">
        <f t="shared" si="14"/>
        <v>0</v>
      </c>
      <c r="M88" s="50"/>
      <c r="N88" s="83">
        <f>+'UNITA E CONSUMI SOTTOUTENZE'!E113*'Articolazione tariffaria'!$F$59*'DATI BOLLETTA'!$D$57</f>
        <v>0</v>
      </c>
      <c r="O88" s="83">
        <f>+'UNITA E CONSUMI SOTTOUTENZE'!E113*'Articolazione tariffaria'!$F$59*'DATI BOLLETTA'!$D$58</f>
        <v>0</v>
      </c>
      <c r="P88" s="83">
        <f>+'UNITA E CONSUMI SOTTOUTENZE'!E113*'Articolazione tariffaria'!$F$59*'DATI BOLLETTA'!$D$59</f>
        <v>0</v>
      </c>
      <c r="Q88" s="84">
        <f t="shared" si="22"/>
        <v>0</v>
      </c>
      <c r="R88" s="50"/>
      <c r="S88" s="83">
        <f>+'UNITA E CONSUMI SOTTOUTENZE'!E113*'Articolazione tariffaria'!$F$49*'DATI BOLLETTA'!$D$57</f>
        <v>0</v>
      </c>
      <c r="T88" s="83">
        <f>+'UNITA E CONSUMI SOTTOUTENZE'!E113*'Articolazione tariffaria'!$F$50*'DATI BOLLETTA'!$D$58</f>
        <v>0</v>
      </c>
      <c r="U88" s="83">
        <f>+'UNITA E CONSUMI SOTTOUTENZE'!E113*'Articolazione tariffaria'!$F$51*'DATI BOLLETTA'!$D$59</f>
        <v>0</v>
      </c>
      <c r="V88" s="84">
        <f t="shared" si="15"/>
        <v>0</v>
      </c>
      <c r="W88" s="52"/>
      <c r="X88" s="83">
        <f t="shared" si="16"/>
        <v>0</v>
      </c>
      <c r="Y88" s="83">
        <f t="shared" si="17"/>
        <v>0</v>
      </c>
      <c r="Z88" s="83">
        <f t="shared" si="18"/>
        <v>0</v>
      </c>
      <c r="AA88" s="373" t="str">
        <f t="shared" si="19"/>
        <v/>
      </c>
      <c r="AB88" s="52"/>
      <c r="AC88" s="83">
        <f t="shared" si="13"/>
        <v>0</v>
      </c>
      <c r="AE88" s="106">
        <f t="shared" si="20"/>
        <v>0</v>
      </c>
    </row>
    <row r="89" spans="2:31" ht="21" x14ac:dyDescent="0.25">
      <c r="B89" s="363" t="str">
        <f>+IF(COUNTA('UNITA E CONSUMI SOTTOUTENZE'!C114)&gt;0,'UNITA E CONSUMI SOTTOUTENZE'!B114,"")</f>
        <v/>
      </c>
      <c r="D89" s="83">
        <f>+IF(B89="",0,1*'DATI BOLLETTA'!$D$57*'DATI BOLLETTA'!$C$34*'Articolazione tariffaria'!$F$35)</f>
        <v>0</v>
      </c>
      <c r="E89" s="83">
        <f>+IF(B89="",0,1*'DATI BOLLETTA'!$D$58*'DATI BOLLETTA'!$C$34*'Articolazione tariffaria'!$F$36)</f>
        <v>0</v>
      </c>
      <c r="F89" s="83">
        <f>+IF(B89="",0,1*'DATI BOLLETTA'!$D$59*'DATI BOLLETTA'!$C$34*'Articolazione tariffaria'!$F$37)</f>
        <v>0</v>
      </c>
      <c r="G89" s="84">
        <f t="shared" si="21"/>
        <v>0</v>
      </c>
      <c r="H89" s="50"/>
      <c r="I89" s="130">
        <f>+IF('UNITA E CONSUMI SOTTOUTENZE'!E114&gt;'Articolazione tariffaria'!C$13*'RIPARTIZ SOTTO-UTENZA_dettagl'!C$4,('UNITA E CONSUMI SOTTOUTENZE'!E114-'Articolazione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tariffaria'!C$12*'RIPARTIZ SOTTO-UTENZA_dettagl'!C$4,('UNITA E CONSUMI SOTTOUTENZE'!E114-'Articolazione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tariffaria'!C$11*'RIPARTIZ SOTTO-UTENZA_dettagl'!C$4,('UNITA E CONSUMI SOTTOUTENZE'!E114-'Articolazione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tariffaria'!C$10*'RIPARTIZ SOTTO-UTENZA_dettagl'!C$4,('UNITA E CONSUMI SOTTOUTENZE'!E114-'Articolazione tariffaria'!C$10*'RIPARTIZ SOTTO-UTENZA_dettagl'!C$4)*'Articolazione tariffaria'!F$10+'Articolazione tariffaria'!D$9*'RIPARTIZ SOTTO-UTENZA_dettagl'!C$4*'Articolazione tariffaria'!F$9,'UNITA E CONSUMI SOTTOUTENZE'!E114*'Articolazione tariffaria'!F$9))))*'DATI BOLLETTA'!D$57</f>
        <v>0</v>
      </c>
      <c r="J89" s="83">
        <f>+'UNITA E CONSUMI SOTTOUTENZE'!E114*'Articolazione tariffaria'!$F$31*'DATI BOLLETTA'!$D$58</f>
        <v>0</v>
      </c>
      <c r="K89" s="83">
        <f>+'UNITA E CONSUMI SOTTOUTENZE'!E114*'Articolazione tariffaria'!$F$32*'DATI BOLLETTA'!$D$59</f>
        <v>0</v>
      </c>
      <c r="L89" s="84">
        <f t="shared" si="14"/>
        <v>0</v>
      </c>
      <c r="M89" s="50"/>
      <c r="N89" s="83">
        <f>+'UNITA E CONSUMI SOTTOUTENZE'!E114*'Articolazione tariffaria'!$F$59*'DATI BOLLETTA'!$D$57</f>
        <v>0</v>
      </c>
      <c r="O89" s="83">
        <f>+'UNITA E CONSUMI SOTTOUTENZE'!E114*'Articolazione tariffaria'!$F$59*'DATI BOLLETTA'!$D$58</f>
        <v>0</v>
      </c>
      <c r="P89" s="83">
        <f>+'UNITA E CONSUMI SOTTOUTENZE'!E114*'Articolazione tariffaria'!$F$59*'DATI BOLLETTA'!$D$59</f>
        <v>0</v>
      </c>
      <c r="Q89" s="84">
        <f t="shared" si="22"/>
        <v>0</v>
      </c>
      <c r="R89" s="50"/>
      <c r="S89" s="83">
        <f>+'UNITA E CONSUMI SOTTOUTENZE'!E114*'Articolazione tariffaria'!$F$49*'DATI BOLLETTA'!$D$57</f>
        <v>0</v>
      </c>
      <c r="T89" s="83">
        <f>+'UNITA E CONSUMI SOTTOUTENZE'!E114*'Articolazione tariffaria'!$F$50*'DATI BOLLETTA'!$D$58</f>
        <v>0</v>
      </c>
      <c r="U89" s="83">
        <f>+'UNITA E CONSUMI SOTTOUTENZE'!E114*'Articolazione tariffaria'!$F$51*'DATI BOLLETTA'!$D$59</f>
        <v>0</v>
      </c>
      <c r="V89" s="84">
        <f t="shared" si="15"/>
        <v>0</v>
      </c>
      <c r="W89" s="52"/>
      <c r="X89" s="83">
        <f t="shared" si="16"/>
        <v>0</v>
      </c>
      <c r="Y89" s="83">
        <f t="shared" si="17"/>
        <v>0</v>
      </c>
      <c r="Z89" s="83">
        <f t="shared" si="18"/>
        <v>0</v>
      </c>
      <c r="AA89" s="373" t="str">
        <f t="shared" si="19"/>
        <v/>
      </c>
      <c r="AB89" s="52"/>
      <c r="AC89" s="83">
        <f t="shared" si="13"/>
        <v>0</v>
      </c>
      <c r="AE89" s="106">
        <f t="shared" si="20"/>
        <v>0</v>
      </c>
    </row>
    <row r="90" spans="2:31" ht="21" x14ac:dyDescent="0.25">
      <c r="B90" s="363" t="str">
        <f>+IF(COUNTA('UNITA E CONSUMI SOTTOUTENZE'!C115)&gt;0,'UNITA E CONSUMI SOTTOUTENZE'!B115,"")</f>
        <v/>
      </c>
      <c r="D90" s="83">
        <f>+IF(B90="",0,1*'DATI BOLLETTA'!$D$57*'DATI BOLLETTA'!$C$34*'Articolazione tariffaria'!$F$35)</f>
        <v>0</v>
      </c>
      <c r="E90" s="83">
        <f>+IF(B90="",0,1*'DATI BOLLETTA'!$D$58*'DATI BOLLETTA'!$C$34*'Articolazione tariffaria'!$F$36)</f>
        <v>0</v>
      </c>
      <c r="F90" s="83">
        <f>+IF(B90="",0,1*'DATI BOLLETTA'!$D$59*'DATI BOLLETTA'!$C$34*'Articolazione tariffaria'!$F$37)</f>
        <v>0</v>
      </c>
      <c r="G90" s="84">
        <f t="shared" si="21"/>
        <v>0</v>
      </c>
      <c r="H90" s="50"/>
      <c r="I90" s="130">
        <f>+IF('UNITA E CONSUMI SOTTOUTENZE'!E115&gt;'Articolazione tariffaria'!C$13*'RIPARTIZ SOTTO-UTENZA_dettagl'!C$4,('UNITA E CONSUMI SOTTOUTENZE'!E115-'Articolazione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tariffaria'!C$12*'RIPARTIZ SOTTO-UTENZA_dettagl'!C$4,('UNITA E CONSUMI SOTTOUTENZE'!E115-'Articolazione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tariffaria'!C$11*'RIPARTIZ SOTTO-UTENZA_dettagl'!C$4,('UNITA E CONSUMI SOTTOUTENZE'!E115-'Articolazione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tariffaria'!C$10*'RIPARTIZ SOTTO-UTENZA_dettagl'!C$4,('UNITA E CONSUMI SOTTOUTENZE'!E115-'Articolazione tariffaria'!C$10*'RIPARTIZ SOTTO-UTENZA_dettagl'!C$4)*'Articolazione tariffaria'!F$10+'Articolazione tariffaria'!D$9*'RIPARTIZ SOTTO-UTENZA_dettagl'!C$4*'Articolazione tariffaria'!F$9,'UNITA E CONSUMI SOTTOUTENZE'!E115*'Articolazione tariffaria'!F$9))))*'DATI BOLLETTA'!D$57</f>
        <v>0</v>
      </c>
      <c r="J90" s="83">
        <f>+'UNITA E CONSUMI SOTTOUTENZE'!E115*'Articolazione tariffaria'!$F$31*'DATI BOLLETTA'!$D$58</f>
        <v>0</v>
      </c>
      <c r="K90" s="83">
        <f>+'UNITA E CONSUMI SOTTOUTENZE'!E115*'Articolazione tariffaria'!$F$32*'DATI BOLLETTA'!$D$59</f>
        <v>0</v>
      </c>
      <c r="L90" s="84">
        <f t="shared" si="14"/>
        <v>0</v>
      </c>
      <c r="M90" s="50"/>
      <c r="N90" s="83">
        <f>+'UNITA E CONSUMI SOTTOUTENZE'!E115*'Articolazione tariffaria'!$F$59*'DATI BOLLETTA'!$D$57</f>
        <v>0</v>
      </c>
      <c r="O90" s="83">
        <f>+'UNITA E CONSUMI SOTTOUTENZE'!E115*'Articolazione tariffaria'!$F$59*'DATI BOLLETTA'!$D$58</f>
        <v>0</v>
      </c>
      <c r="P90" s="83">
        <f>+'UNITA E CONSUMI SOTTOUTENZE'!E115*'Articolazione tariffaria'!$F$59*'DATI BOLLETTA'!$D$59</f>
        <v>0</v>
      </c>
      <c r="Q90" s="84">
        <f t="shared" si="22"/>
        <v>0</v>
      </c>
      <c r="R90" s="50"/>
      <c r="S90" s="83">
        <f>+'UNITA E CONSUMI SOTTOUTENZE'!E115*'Articolazione tariffaria'!$F$49*'DATI BOLLETTA'!$D$57</f>
        <v>0</v>
      </c>
      <c r="T90" s="83">
        <f>+'UNITA E CONSUMI SOTTOUTENZE'!E115*'Articolazione tariffaria'!$F$50*'DATI BOLLETTA'!$D$58</f>
        <v>0</v>
      </c>
      <c r="U90" s="83">
        <f>+'UNITA E CONSUMI SOTTOUTENZE'!E115*'Articolazione tariffaria'!$F$51*'DATI BOLLETTA'!$D$59</f>
        <v>0</v>
      </c>
      <c r="V90" s="84">
        <f t="shared" si="15"/>
        <v>0</v>
      </c>
      <c r="W90" s="52"/>
      <c r="X90" s="83">
        <f t="shared" si="16"/>
        <v>0</v>
      </c>
      <c r="Y90" s="83">
        <f t="shared" si="17"/>
        <v>0</v>
      </c>
      <c r="Z90" s="83">
        <f t="shared" si="18"/>
        <v>0</v>
      </c>
      <c r="AA90" s="373" t="str">
        <f t="shared" si="19"/>
        <v/>
      </c>
      <c r="AB90" s="52"/>
      <c r="AC90" s="83">
        <f t="shared" si="13"/>
        <v>0</v>
      </c>
      <c r="AE90" s="106">
        <f t="shared" si="20"/>
        <v>0</v>
      </c>
    </row>
    <row r="91" spans="2:31" ht="21" x14ac:dyDescent="0.25">
      <c r="B91" s="363" t="str">
        <f>+IF(COUNTA('UNITA E CONSUMI SOTTOUTENZE'!C116)&gt;0,'UNITA E CONSUMI SOTTOUTENZE'!B116,"")</f>
        <v/>
      </c>
      <c r="D91" s="83">
        <f>+IF(B91="",0,1*'DATI BOLLETTA'!$D$57*'DATI BOLLETTA'!$C$34*'Articolazione tariffaria'!$F$35)</f>
        <v>0</v>
      </c>
      <c r="E91" s="83">
        <f>+IF(B91="",0,1*'DATI BOLLETTA'!$D$58*'DATI BOLLETTA'!$C$34*'Articolazione tariffaria'!$F$36)</f>
        <v>0</v>
      </c>
      <c r="F91" s="83">
        <f>+IF(B91="",0,1*'DATI BOLLETTA'!$D$59*'DATI BOLLETTA'!$C$34*'Articolazione tariffaria'!$F$37)</f>
        <v>0</v>
      </c>
      <c r="G91" s="84">
        <f t="shared" si="21"/>
        <v>0</v>
      </c>
      <c r="H91" s="50"/>
      <c r="I91" s="130">
        <f>+IF('UNITA E CONSUMI SOTTOUTENZE'!E116&gt;'Articolazione tariffaria'!C$13*'RIPARTIZ SOTTO-UTENZA_dettagl'!C$4,('UNITA E CONSUMI SOTTOUTENZE'!E116-'Articolazione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tariffaria'!C$12*'RIPARTIZ SOTTO-UTENZA_dettagl'!C$4,('UNITA E CONSUMI SOTTOUTENZE'!E116-'Articolazione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tariffaria'!C$11*'RIPARTIZ SOTTO-UTENZA_dettagl'!C$4,('UNITA E CONSUMI SOTTOUTENZE'!E116-'Articolazione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tariffaria'!C$10*'RIPARTIZ SOTTO-UTENZA_dettagl'!C$4,('UNITA E CONSUMI SOTTOUTENZE'!E116-'Articolazione tariffaria'!C$10*'RIPARTIZ SOTTO-UTENZA_dettagl'!C$4)*'Articolazione tariffaria'!F$10+'Articolazione tariffaria'!D$9*'RIPARTIZ SOTTO-UTENZA_dettagl'!C$4*'Articolazione tariffaria'!F$9,'UNITA E CONSUMI SOTTOUTENZE'!E116*'Articolazione tariffaria'!F$9))))*'DATI BOLLETTA'!D$57</f>
        <v>0</v>
      </c>
      <c r="J91" s="83">
        <f>+'UNITA E CONSUMI SOTTOUTENZE'!E116*'Articolazione tariffaria'!$F$31*'DATI BOLLETTA'!$D$58</f>
        <v>0</v>
      </c>
      <c r="K91" s="83">
        <f>+'UNITA E CONSUMI SOTTOUTENZE'!E116*'Articolazione tariffaria'!$F$32*'DATI BOLLETTA'!$D$59</f>
        <v>0</v>
      </c>
      <c r="L91" s="84">
        <f t="shared" si="14"/>
        <v>0</v>
      </c>
      <c r="M91" s="50"/>
      <c r="N91" s="83">
        <f>+'UNITA E CONSUMI SOTTOUTENZE'!E116*'Articolazione tariffaria'!$F$59*'DATI BOLLETTA'!$D$57</f>
        <v>0</v>
      </c>
      <c r="O91" s="83">
        <f>+'UNITA E CONSUMI SOTTOUTENZE'!E116*'Articolazione tariffaria'!$F$59*'DATI BOLLETTA'!$D$58</f>
        <v>0</v>
      </c>
      <c r="P91" s="83">
        <f>+'UNITA E CONSUMI SOTTOUTENZE'!E116*'Articolazione tariffaria'!$F$59*'DATI BOLLETTA'!$D$59</f>
        <v>0</v>
      </c>
      <c r="Q91" s="84">
        <f t="shared" si="22"/>
        <v>0</v>
      </c>
      <c r="R91" s="50"/>
      <c r="S91" s="83">
        <f>+'UNITA E CONSUMI SOTTOUTENZE'!E116*'Articolazione tariffaria'!$F$49*'DATI BOLLETTA'!$D$57</f>
        <v>0</v>
      </c>
      <c r="T91" s="83">
        <f>+'UNITA E CONSUMI SOTTOUTENZE'!E116*'Articolazione tariffaria'!$F$50*'DATI BOLLETTA'!$D$58</f>
        <v>0</v>
      </c>
      <c r="U91" s="83">
        <f>+'UNITA E CONSUMI SOTTOUTENZE'!E116*'Articolazione tariffaria'!$F$51*'DATI BOLLETTA'!$D$59</f>
        <v>0</v>
      </c>
      <c r="V91" s="84">
        <f t="shared" si="15"/>
        <v>0</v>
      </c>
      <c r="W91" s="52"/>
      <c r="X91" s="83">
        <f t="shared" si="16"/>
        <v>0</v>
      </c>
      <c r="Y91" s="83">
        <f t="shared" si="17"/>
        <v>0</v>
      </c>
      <c r="Z91" s="83">
        <f t="shared" si="18"/>
        <v>0</v>
      </c>
      <c r="AA91" s="373" t="str">
        <f t="shared" si="19"/>
        <v/>
      </c>
      <c r="AB91" s="52"/>
      <c r="AC91" s="83">
        <f t="shared" si="13"/>
        <v>0</v>
      </c>
      <c r="AE91" s="106">
        <f t="shared" si="20"/>
        <v>0</v>
      </c>
    </row>
    <row r="92" spans="2:31" ht="21" x14ac:dyDescent="0.25">
      <c r="B92" s="363" t="str">
        <f>+IF(COUNTA('UNITA E CONSUMI SOTTOUTENZE'!C117)&gt;0,'UNITA E CONSUMI SOTTOUTENZE'!B117,"")</f>
        <v/>
      </c>
      <c r="D92" s="83">
        <f>+IF(B92="",0,1*'DATI BOLLETTA'!$D$57*'DATI BOLLETTA'!$C$34*'Articolazione tariffaria'!$F$35)</f>
        <v>0</v>
      </c>
      <c r="E92" s="83">
        <f>+IF(B92="",0,1*'DATI BOLLETTA'!$D$58*'DATI BOLLETTA'!$C$34*'Articolazione tariffaria'!$F$36)</f>
        <v>0</v>
      </c>
      <c r="F92" s="83">
        <f>+IF(B92="",0,1*'DATI BOLLETTA'!$D$59*'DATI BOLLETTA'!$C$34*'Articolazione tariffaria'!$F$37)</f>
        <v>0</v>
      </c>
      <c r="G92" s="84">
        <f t="shared" si="21"/>
        <v>0</v>
      </c>
      <c r="H92" s="50"/>
      <c r="I92" s="130">
        <f>+IF('UNITA E CONSUMI SOTTOUTENZE'!E117&gt;'Articolazione tariffaria'!C$13*'RIPARTIZ SOTTO-UTENZA_dettagl'!C$4,('UNITA E CONSUMI SOTTOUTENZE'!E117-'Articolazione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tariffaria'!C$12*'RIPARTIZ SOTTO-UTENZA_dettagl'!C$4,('UNITA E CONSUMI SOTTOUTENZE'!E117-'Articolazione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tariffaria'!C$11*'RIPARTIZ SOTTO-UTENZA_dettagl'!C$4,('UNITA E CONSUMI SOTTOUTENZE'!E117-'Articolazione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tariffaria'!C$10*'RIPARTIZ SOTTO-UTENZA_dettagl'!C$4,('UNITA E CONSUMI SOTTOUTENZE'!E117-'Articolazione tariffaria'!C$10*'RIPARTIZ SOTTO-UTENZA_dettagl'!C$4)*'Articolazione tariffaria'!F$10+'Articolazione tariffaria'!D$9*'RIPARTIZ SOTTO-UTENZA_dettagl'!C$4*'Articolazione tariffaria'!F$9,'UNITA E CONSUMI SOTTOUTENZE'!E117*'Articolazione tariffaria'!F$9))))*'DATI BOLLETTA'!D$57</f>
        <v>0</v>
      </c>
      <c r="J92" s="83">
        <f>+'UNITA E CONSUMI SOTTOUTENZE'!E117*'Articolazione tariffaria'!$F$31*'DATI BOLLETTA'!$D$58</f>
        <v>0</v>
      </c>
      <c r="K92" s="83">
        <f>+'UNITA E CONSUMI SOTTOUTENZE'!E117*'Articolazione tariffaria'!$F$32*'DATI BOLLETTA'!$D$59</f>
        <v>0</v>
      </c>
      <c r="L92" s="84">
        <f t="shared" si="14"/>
        <v>0</v>
      </c>
      <c r="M92" s="50"/>
      <c r="N92" s="83">
        <f>+'UNITA E CONSUMI SOTTOUTENZE'!E117*'Articolazione tariffaria'!$F$59*'DATI BOLLETTA'!$D$57</f>
        <v>0</v>
      </c>
      <c r="O92" s="83">
        <f>+'UNITA E CONSUMI SOTTOUTENZE'!E117*'Articolazione tariffaria'!$F$59*'DATI BOLLETTA'!$D$58</f>
        <v>0</v>
      </c>
      <c r="P92" s="83">
        <f>+'UNITA E CONSUMI SOTTOUTENZE'!E117*'Articolazione tariffaria'!$F$59*'DATI BOLLETTA'!$D$59</f>
        <v>0</v>
      </c>
      <c r="Q92" s="84">
        <f t="shared" si="22"/>
        <v>0</v>
      </c>
      <c r="R92" s="50"/>
      <c r="S92" s="83">
        <f>+'UNITA E CONSUMI SOTTOUTENZE'!E117*'Articolazione tariffaria'!$F$49*'DATI BOLLETTA'!$D$57</f>
        <v>0</v>
      </c>
      <c r="T92" s="83">
        <f>+'UNITA E CONSUMI SOTTOUTENZE'!E117*'Articolazione tariffaria'!$F$50*'DATI BOLLETTA'!$D$58</f>
        <v>0</v>
      </c>
      <c r="U92" s="83">
        <f>+'UNITA E CONSUMI SOTTOUTENZE'!E117*'Articolazione tariffaria'!$F$51*'DATI BOLLETTA'!$D$59</f>
        <v>0</v>
      </c>
      <c r="V92" s="84">
        <f t="shared" si="15"/>
        <v>0</v>
      </c>
      <c r="W92" s="52"/>
      <c r="X92" s="83">
        <f t="shared" si="16"/>
        <v>0</v>
      </c>
      <c r="Y92" s="83">
        <f t="shared" si="17"/>
        <v>0</v>
      </c>
      <c r="Z92" s="83">
        <f t="shared" si="18"/>
        <v>0</v>
      </c>
      <c r="AA92" s="373" t="str">
        <f t="shared" si="19"/>
        <v/>
      </c>
      <c r="AB92" s="52"/>
      <c r="AC92" s="83">
        <f t="shared" si="13"/>
        <v>0</v>
      </c>
      <c r="AE92" s="106">
        <f t="shared" si="20"/>
        <v>0</v>
      </c>
    </row>
    <row r="93" spans="2:31" ht="21" x14ac:dyDescent="0.25">
      <c r="B93" s="363" t="str">
        <f>+IF(COUNTA('UNITA E CONSUMI SOTTOUTENZE'!C118)&gt;0,'UNITA E CONSUMI SOTTOUTENZE'!B118,"")</f>
        <v/>
      </c>
      <c r="D93" s="83">
        <f>+IF(B93="",0,1*'DATI BOLLETTA'!$D$57*'DATI BOLLETTA'!$C$34*'Articolazione tariffaria'!$F$35)</f>
        <v>0</v>
      </c>
      <c r="E93" s="83">
        <f>+IF(B93="",0,1*'DATI BOLLETTA'!$D$58*'DATI BOLLETTA'!$C$34*'Articolazione tariffaria'!$F$36)</f>
        <v>0</v>
      </c>
      <c r="F93" s="83">
        <f>+IF(B93="",0,1*'DATI BOLLETTA'!$D$59*'DATI BOLLETTA'!$C$34*'Articolazione tariffaria'!$F$37)</f>
        <v>0</v>
      </c>
      <c r="G93" s="84">
        <f>+SUM(D93:F93)</f>
        <v>0</v>
      </c>
      <c r="H93" s="50"/>
      <c r="I93" s="130">
        <f>+IF('UNITA E CONSUMI SOTTOUTENZE'!E118&gt;'Articolazione tariffaria'!C$13*'RIPARTIZ SOTTO-UTENZA_dettagl'!C$4,('UNITA E CONSUMI SOTTOUTENZE'!E118-'Articolazione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tariffaria'!C$12*'RIPARTIZ SOTTO-UTENZA_dettagl'!C$4,('UNITA E CONSUMI SOTTOUTENZE'!E118-'Articolazione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tariffaria'!C$11*'RIPARTIZ SOTTO-UTENZA_dettagl'!C$4,('UNITA E CONSUMI SOTTOUTENZE'!E118-'Articolazione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tariffaria'!C$10*'RIPARTIZ SOTTO-UTENZA_dettagl'!C$4,('UNITA E CONSUMI SOTTOUTENZE'!E118-'Articolazione tariffaria'!C$10*'RIPARTIZ SOTTO-UTENZA_dettagl'!C$4)*'Articolazione tariffaria'!F$10+'Articolazione tariffaria'!D$9*'RIPARTIZ SOTTO-UTENZA_dettagl'!C$4*'Articolazione tariffaria'!F$9,'UNITA E CONSUMI SOTTOUTENZE'!E118*'Articolazione tariffaria'!F$9))))*'DATI BOLLETTA'!D$57</f>
        <v>0</v>
      </c>
      <c r="J93" s="83">
        <f>+'UNITA E CONSUMI SOTTOUTENZE'!E118*'Articolazione tariffaria'!$F$31*'DATI BOLLETTA'!$D$58</f>
        <v>0</v>
      </c>
      <c r="K93" s="83">
        <f>+'UNITA E CONSUMI SOTTOUTENZE'!E118*'Articolazione tariffaria'!$F$32*'DATI BOLLETTA'!$D$59</f>
        <v>0</v>
      </c>
      <c r="L93" s="84">
        <f t="shared" si="14"/>
        <v>0</v>
      </c>
      <c r="M93" s="50"/>
      <c r="N93" s="83">
        <f>+'UNITA E CONSUMI SOTTOUTENZE'!E118*'Articolazione tariffaria'!$F$59*'DATI BOLLETTA'!$D$57</f>
        <v>0</v>
      </c>
      <c r="O93" s="83">
        <f>+'UNITA E CONSUMI SOTTOUTENZE'!E118*'Articolazione tariffaria'!$F$59*'DATI BOLLETTA'!$D$58</f>
        <v>0</v>
      </c>
      <c r="P93" s="83">
        <f>+'UNITA E CONSUMI SOTTOUTENZE'!E118*'Articolazione tariffaria'!$F$59*'DATI BOLLETTA'!$D$59</f>
        <v>0</v>
      </c>
      <c r="Q93" s="84">
        <f>+SUM(N93:P93)</f>
        <v>0</v>
      </c>
      <c r="R93" s="50"/>
      <c r="S93" s="83">
        <f>+'UNITA E CONSUMI SOTTOUTENZE'!E118*'Articolazione tariffaria'!$F$49*'DATI BOLLETTA'!$D$57</f>
        <v>0</v>
      </c>
      <c r="T93" s="83">
        <f>+'UNITA E CONSUMI SOTTOUTENZE'!E118*'Articolazione tariffaria'!$F$50*'DATI BOLLETTA'!$D$58</f>
        <v>0</v>
      </c>
      <c r="U93" s="83">
        <f>+'UNITA E CONSUMI SOTTOUTENZE'!E118*'Articolazione tariffaria'!$F$51*'DATI BOLLETTA'!$D$59</f>
        <v>0</v>
      </c>
      <c r="V93" s="84">
        <f t="shared" si="15"/>
        <v>0</v>
      </c>
      <c r="W93" s="52"/>
      <c r="X93" s="83">
        <f t="shared" si="16"/>
        <v>0</v>
      </c>
      <c r="Y93" s="83">
        <f t="shared" si="17"/>
        <v>0</v>
      </c>
      <c r="Z93" s="83">
        <f t="shared" si="18"/>
        <v>0</v>
      </c>
      <c r="AA93" s="373" t="str">
        <f t="shared" si="19"/>
        <v/>
      </c>
      <c r="AB93" s="52"/>
      <c r="AC93" s="83">
        <f t="shared" si="13"/>
        <v>0</v>
      </c>
      <c r="AE93" s="106">
        <f t="shared" si="20"/>
        <v>0</v>
      </c>
    </row>
    <row r="94" spans="2:31" ht="21" x14ac:dyDescent="0.25">
      <c r="B94" s="363" t="str">
        <f>+IF(COUNTA('UNITA E CONSUMI SOTTOUTENZE'!C119)&gt;0,'UNITA E CONSUMI SOTTOUTENZE'!B119,"")</f>
        <v/>
      </c>
      <c r="D94" s="83">
        <f>+IF(B94="",0,1*'DATI BOLLETTA'!$D$57*'DATI BOLLETTA'!$C$34*'Articolazione tariffaria'!$F$35)</f>
        <v>0</v>
      </c>
      <c r="E94" s="83">
        <f>+IF(B94="",0,1*'DATI BOLLETTA'!$D$58*'DATI BOLLETTA'!$C$34*'Articolazione tariffaria'!$F$36)</f>
        <v>0</v>
      </c>
      <c r="F94" s="83">
        <f>+IF(B94="",0,1*'DATI BOLLETTA'!$D$59*'DATI BOLLETTA'!$C$34*'Articolazione tariffaria'!$F$37)</f>
        <v>0</v>
      </c>
      <c r="G94" s="84">
        <f>+SUM(D94:F94)</f>
        <v>0</v>
      </c>
      <c r="H94" s="50"/>
      <c r="I94" s="130">
        <f>+IF('UNITA E CONSUMI SOTTOUTENZE'!E119&gt;'Articolazione tariffaria'!C$13*'RIPARTIZ SOTTO-UTENZA_dettagl'!C$4,('UNITA E CONSUMI SOTTOUTENZE'!E119-'Articolazione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tariffaria'!C$12*'RIPARTIZ SOTTO-UTENZA_dettagl'!C$4,('UNITA E CONSUMI SOTTOUTENZE'!E119-'Articolazione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tariffaria'!C$11*'RIPARTIZ SOTTO-UTENZA_dettagl'!C$4,('UNITA E CONSUMI SOTTOUTENZE'!E119-'Articolazione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tariffaria'!C$10*'RIPARTIZ SOTTO-UTENZA_dettagl'!C$4,('UNITA E CONSUMI SOTTOUTENZE'!E119-'Articolazione tariffaria'!C$10*'RIPARTIZ SOTTO-UTENZA_dettagl'!C$4)*'Articolazione tariffaria'!F$10+'Articolazione tariffaria'!D$9*'RIPARTIZ SOTTO-UTENZA_dettagl'!C$4*'Articolazione tariffaria'!F$9,'UNITA E CONSUMI SOTTOUTENZE'!E119*'Articolazione tariffaria'!F$9))))*'DATI BOLLETTA'!D$57</f>
        <v>0</v>
      </c>
      <c r="J94" s="83">
        <f>+'UNITA E CONSUMI SOTTOUTENZE'!E119*'Articolazione tariffaria'!$F$31*'DATI BOLLETTA'!$D$58</f>
        <v>0</v>
      </c>
      <c r="K94" s="83">
        <f>+'UNITA E CONSUMI SOTTOUTENZE'!E119*'Articolazione tariffaria'!$F$32*'DATI BOLLETTA'!$D$59</f>
        <v>0</v>
      </c>
      <c r="L94" s="84">
        <f t="shared" si="14"/>
        <v>0</v>
      </c>
      <c r="M94" s="50"/>
      <c r="N94" s="83">
        <f>+'UNITA E CONSUMI SOTTOUTENZE'!E119*'Articolazione tariffaria'!$F$59*'DATI BOLLETTA'!$D$57</f>
        <v>0</v>
      </c>
      <c r="O94" s="83">
        <f>+'UNITA E CONSUMI SOTTOUTENZE'!E119*'Articolazione tariffaria'!$F$59*'DATI BOLLETTA'!$D$58</f>
        <v>0</v>
      </c>
      <c r="P94" s="83">
        <f>+'UNITA E CONSUMI SOTTOUTENZE'!E119*'Articolazione tariffaria'!$F$59*'DATI BOLLETTA'!$D$59</f>
        <v>0</v>
      </c>
      <c r="Q94" s="84">
        <f>+SUM(N94:P94)</f>
        <v>0</v>
      </c>
      <c r="R94" s="50"/>
      <c r="S94" s="83">
        <f>+'UNITA E CONSUMI SOTTOUTENZE'!E119*'Articolazione tariffaria'!$F$49*'DATI BOLLETTA'!$D$57</f>
        <v>0</v>
      </c>
      <c r="T94" s="83">
        <f>+'UNITA E CONSUMI SOTTOUTENZE'!E119*'Articolazione tariffaria'!$F$50*'DATI BOLLETTA'!$D$58</f>
        <v>0</v>
      </c>
      <c r="U94" s="83">
        <f>+'UNITA E CONSUMI SOTTOUTENZE'!E119*'Articolazione tariffaria'!$F$51*'DATI BOLLETTA'!$D$59</f>
        <v>0</v>
      </c>
      <c r="V94" s="84">
        <f t="shared" si="15"/>
        <v>0</v>
      </c>
      <c r="W94" s="52"/>
      <c r="X94" s="83">
        <f t="shared" si="16"/>
        <v>0</v>
      </c>
      <c r="Y94" s="83">
        <f t="shared" si="17"/>
        <v>0</v>
      </c>
      <c r="Z94" s="83">
        <f t="shared" si="18"/>
        <v>0</v>
      </c>
      <c r="AA94" s="373" t="str">
        <f t="shared" si="19"/>
        <v/>
      </c>
      <c r="AB94" s="52"/>
      <c r="AC94" s="83">
        <f t="shared" si="13"/>
        <v>0</v>
      </c>
      <c r="AE94" s="106">
        <f t="shared" si="20"/>
        <v>0</v>
      </c>
    </row>
    <row r="95" spans="2:31" ht="21" x14ac:dyDescent="0.25">
      <c r="B95" s="363" t="str">
        <f>+IF(COUNTA('UNITA E CONSUMI SOTTOUTENZE'!C120)&gt;0,'UNITA E CONSUMI SOTTOUTENZE'!B120,"")</f>
        <v/>
      </c>
      <c r="D95" s="83">
        <f>+IF(B95="",0,1*'DATI BOLLETTA'!$D$57*'DATI BOLLETTA'!$C$34*'Articolazione tariffaria'!$F$35)</f>
        <v>0</v>
      </c>
      <c r="E95" s="83">
        <f>+IF(B95="",0,1*'DATI BOLLETTA'!$D$58*'DATI BOLLETTA'!$C$34*'Articolazione tariffaria'!$F$36)</f>
        <v>0</v>
      </c>
      <c r="F95" s="83">
        <f>+IF(B95="",0,1*'DATI BOLLETTA'!$D$59*'DATI BOLLETTA'!$C$34*'Articolazione tariffaria'!$F$37)</f>
        <v>0</v>
      </c>
      <c r="G95" s="84">
        <f t="shared" ref="G95:G100" si="23">+SUM(D95:F95)</f>
        <v>0</v>
      </c>
      <c r="H95" s="50"/>
      <c r="I95" s="130">
        <f>+IF('UNITA E CONSUMI SOTTOUTENZE'!E120&gt;'Articolazione tariffaria'!C$13*'RIPARTIZ SOTTO-UTENZA_dettagl'!C$4,('UNITA E CONSUMI SOTTOUTENZE'!E120-'Articolazione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tariffaria'!C$12*'RIPARTIZ SOTTO-UTENZA_dettagl'!C$4,('UNITA E CONSUMI SOTTOUTENZE'!E120-'Articolazione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tariffaria'!C$11*'RIPARTIZ SOTTO-UTENZA_dettagl'!C$4,('UNITA E CONSUMI SOTTOUTENZE'!E120-'Articolazione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tariffaria'!C$10*'RIPARTIZ SOTTO-UTENZA_dettagl'!C$4,('UNITA E CONSUMI SOTTOUTENZE'!E120-'Articolazione tariffaria'!C$10*'RIPARTIZ SOTTO-UTENZA_dettagl'!C$4)*'Articolazione tariffaria'!F$10+'Articolazione tariffaria'!D$9*'RIPARTIZ SOTTO-UTENZA_dettagl'!C$4*'Articolazione tariffaria'!F$9,'UNITA E CONSUMI SOTTOUTENZE'!E120*'Articolazione tariffaria'!F$9))))*'DATI BOLLETTA'!D$57</f>
        <v>0</v>
      </c>
      <c r="J95" s="83">
        <f>+'UNITA E CONSUMI SOTTOUTENZE'!E120*'Articolazione tariffaria'!$F$31*'DATI BOLLETTA'!$D$58</f>
        <v>0</v>
      </c>
      <c r="K95" s="83">
        <f>+'UNITA E CONSUMI SOTTOUTENZE'!E120*'Articolazione tariffaria'!$F$32*'DATI BOLLETTA'!$D$59</f>
        <v>0</v>
      </c>
      <c r="L95" s="84">
        <f t="shared" si="14"/>
        <v>0</v>
      </c>
      <c r="M95" s="50"/>
      <c r="N95" s="83">
        <f>+'UNITA E CONSUMI SOTTOUTENZE'!E120*'Articolazione tariffaria'!$F$59*'DATI BOLLETTA'!$D$57</f>
        <v>0</v>
      </c>
      <c r="O95" s="83">
        <f>+'UNITA E CONSUMI SOTTOUTENZE'!E120*'Articolazione tariffaria'!$F$59*'DATI BOLLETTA'!$D$58</f>
        <v>0</v>
      </c>
      <c r="P95" s="83">
        <f>+'UNITA E CONSUMI SOTTOUTENZE'!E120*'Articolazione tariffaria'!$F$59*'DATI BOLLETTA'!$D$59</f>
        <v>0</v>
      </c>
      <c r="Q95" s="84">
        <f t="shared" ref="Q95:Q104" si="24">+SUM(N95:P95)</f>
        <v>0</v>
      </c>
      <c r="R95" s="50"/>
      <c r="S95" s="83">
        <f>+'UNITA E CONSUMI SOTTOUTENZE'!E120*'Articolazione tariffaria'!$F$49*'DATI BOLLETTA'!$D$57</f>
        <v>0</v>
      </c>
      <c r="T95" s="83">
        <f>+'UNITA E CONSUMI SOTTOUTENZE'!E120*'Articolazione tariffaria'!$F$50*'DATI BOLLETTA'!$D$58</f>
        <v>0</v>
      </c>
      <c r="U95" s="83">
        <f>+'UNITA E CONSUMI SOTTOUTENZE'!E120*'Articolazione tariffaria'!$F$51*'DATI BOLLETTA'!$D$59</f>
        <v>0</v>
      </c>
      <c r="V95" s="84">
        <f t="shared" si="15"/>
        <v>0</v>
      </c>
      <c r="W95" s="52"/>
      <c r="X95" s="83">
        <f t="shared" si="16"/>
        <v>0</v>
      </c>
      <c r="Y95" s="83">
        <f t="shared" si="17"/>
        <v>0</v>
      </c>
      <c r="Z95" s="83">
        <f t="shared" si="18"/>
        <v>0</v>
      </c>
      <c r="AA95" s="373" t="str">
        <f t="shared" si="19"/>
        <v/>
      </c>
      <c r="AB95" s="52"/>
      <c r="AC95" s="83">
        <f t="shared" si="13"/>
        <v>0</v>
      </c>
      <c r="AE95" s="106">
        <f t="shared" si="20"/>
        <v>0</v>
      </c>
    </row>
    <row r="96" spans="2:31" ht="21" x14ac:dyDescent="0.25">
      <c r="B96" s="363" t="str">
        <f>+IF(COUNTA('UNITA E CONSUMI SOTTOUTENZE'!C121)&gt;0,'UNITA E CONSUMI SOTTOUTENZE'!B121,"")</f>
        <v/>
      </c>
      <c r="D96" s="83">
        <f>+IF(B96="",0,1*'DATI BOLLETTA'!$D$57*'DATI BOLLETTA'!$C$34*'Articolazione tariffaria'!$F$35)</f>
        <v>0</v>
      </c>
      <c r="E96" s="83">
        <f>+IF(B96="",0,1*'DATI BOLLETTA'!$D$58*'DATI BOLLETTA'!$C$34*'Articolazione tariffaria'!$F$36)</f>
        <v>0</v>
      </c>
      <c r="F96" s="83">
        <f>+IF(B96="",0,1*'DATI BOLLETTA'!$D$59*'DATI BOLLETTA'!$C$34*'Articolazione tariffaria'!$F$37)</f>
        <v>0</v>
      </c>
      <c r="G96" s="84">
        <f t="shared" si="23"/>
        <v>0</v>
      </c>
      <c r="H96" s="50"/>
      <c r="I96" s="130">
        <f>+IF('UNITA E CONSUMI SOTTOUTENZE'!E121&gt;'Articolazione tariffaria'!C$13*'RIPARTIZ SOTTO-UTENZA_dettagl'!C$4,('UNITA E CONSUMI SOTTOUTENZE'!E121-'Articolazione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tariffaria'!C$12*'RIPARTIZ SOTTO-UTENZA_dettagl'!C$4,('UNITA E CONSUMI SOTTOUTENZE'!E121-'Articolazione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tariffaria'!C$11*'RIPARTIZ SOTTO-UTENZA_dettagl'!C$4,('UNITA E CONSUMI SOTTOUTENZE'!E121-'Articolazione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tariffaria'!C$10*'RIPARTIZ SOTTO-UTENZA_dettagl'!C$4,('UNITA E CONSUMI SOTTOUTENZE'!E121-'Articolazione tariffaria'!C$10*'RIPARTIZ SOTTO-UTENZA_dettagl'!C$4)*'Articolazione tariffaria'!F$10+'Articolazione tariffaria'!D$9*'RIPARTIZ SOTTO-UTENZA_dettagl'!C$4*'Articolazione tariffaria'!F$9,'UNITA E CONSUMI SOTTOUTENZE'!E121*'Articolazione tariffaria'!F$9))))*'DATI BOLLETTA'!D$57</f>
        <v>0</v>
      </c>
      <c r="J96" s="83">
        <f>+'UNITA E CONSUMI SOTTOUTENZE'!E121*'Articolazione tariffaria'!$F$31*'DATI BOLLETTA'!$D$58</f>
        <v>0</v>
      </c>
      <c r="K96" s="83">
        <f>+'UNITA E CONSUMI SOTTOUTENZE'!E121*'Articolazione tariffaria'!$F$32*'DATI BOLLETTA'!$D$59</f>
        <v>0</v>
      </c>
      <c r="L96" s="84">
        <f t="shared" si="14"/>
        <v>0</v>
      </c>
      <c r="M96" s="50"/>
      <c r="N96" s="83">
        <f>+'UNITA E CONSUMI SOTTOUTENZE'!E121*'Articolazione tariffaria'!$F$59*'DATI BOLLETTA'!$D$57</f>
        <v>0</v>
      </c>
      <c r="O96" s="83">
        <f>+'UNITA E CONSUMI SOTTOUTENZE'!E121*'Articolazione tariffaria'!$F$59*'DATI BOLLETTA'!$D$58</f>
        <v>0</v>
      </c>
      <c r="P96" s="83">
        <f>+'UNITA E CONSUMI SOTTOUTENZE'!E121*'Articolazione tariffaria'!$F$59*'DATI BOLLETTA'!$D$59</f>
        <v>0</v>
      </c>
      <c r="Q96" s="84">
        <f t="shared" si="24"/>
        <v>0</v>
      </c>
      <c r="R96" s="50"/>
      <c r="S96" s="83">
        <f>+'UNITA E CONSUMI SOTTOUTENZE'!E121*'Articolazione tariffaria'!$F$49*'DATI BOLLETTA'!$D$57</f>
        <v>0</v>
      </c>
      <c r="T96" s="83">
        <f>+'UNITA E CONSUMI SOTTOUTENZE'!E121*'Articolazione tariffaria'!$F$50*'DATI BOLLETTA'!$D$58</f>
        <v>0</v>
      </c>
      <c r="U96" s="83">
        <f>+'UNITA E CONSUMI SOTTOUTENZE'!E121*'Articolazione tariffaria'!$F$51*'DATI BOLLETTA'!$D$59</f>
        <v>0</v>
      </c>
      <c r="V96" s="84">
        <f t="shared" si="15"/>
        <v>0</v>
      </c>
      <c r="W96" s="52"/>
      <c r="X96" s="83">
        <f t="shared" si="16"/>
        <v>0</v>
      </c>
      <c r="Y96" s="83">
        <f t="shared" si="17"/>
        <v>0</v>
      </c>
      <c r="Z96" s="83">
        <f t="shared" si="18"/>
        <v>0</v>
      </c>
      <c r="AA96" s="373" t="str">
        <f t="shared" si="19"/>
        <v/>
      </c>
      <c r="AB96" s="52"/>
      <c r="AC96" s="83">
        <f t="shared" si="13"/>
        <v>0</v>
      </c>
      <c r="AE96" s="106">
        <f t="shared" si="20"/>
        <v>0</v>
      </c>
    </row>
    <row r="97" spans="2:31" ht="21" x14ac:dyDescent="0.25">
      <c r="B97" s="363" t="str">
        <f>+IF(COUNTA('UNITA E CONSUMI SOTTOUTENZE'!C122)&gt;0,'UNITA E CONSUMI SOTTOUTENZE'!B122,"")</f>
        <v/>
      </c>
      <c r="D97" s="83">
        <f>+IF(B97="",0,1*'DATI BOLLETTA'!$D$57*'DATI BOLLETTA'!$C$34*'Articolazione tariffaria'!$F$35)</f>
        <v>0</v>
      </c>
      <c r="E97" s="83">
        <f>+IF(B97="",0,1*'DATI BOLLETTA'!$D$58*'DATI BOLLETTA'!$C$34*'Articolazione tariffaria'!$F$36)</f>
        <v>0</v>
      </c>
      <c r="F97" s="83">
        <f>+IF(B97="",0,1*'DATI BOLLETTA'!$D$59*'DATI BOLLETTA'!$C$34*'Articolazione tariffaria'!$F$37)</f>
        <v>0</v>
      </c>
      <c r="G97" s="84">
        <f t="shared" si="23"/>
        <v>0</v>
      </c>
      <c r="H97" s="50"/>
      <c r="I97" s="130">
        <f>+IF('UNITA E CONSUMI SOTTOUTENZE'!E122&gt;'Articolazione tariffaria'!C$13*'RIPARTIZ SOTTO-UTENZA_dettagl'!C$4,('UNITA E CONSUMI SOTTOUTENZE'!E122-'Articolazione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tariffaria'!C$12*'RIPARTIZ SOTTO-UTENZA_dettagl'!C$4,('UNITA E CONSUMI SOTTOUTENZE'!E122-'Articolazione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tariffaria'!C$11*'RIPARTIZ SOTTO-UTENZA_dettagl'!C$4,('UNITA E CONSUMI SOTTOUTENZE'!E122-'Articolazione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tariffaria'!C$10*'RIPARTIZ SOTTO-UTENZA_dettagl'!C$4,('UNITA E CONSUMI SOTTOUTENZE'!E122-'Articolazione tariffaria'!C$10*'RIPARTIZ SOTTO-UTENZA_dettagl'!C$4)*'Articolazione tariffaria'!F$10+'Articolazione tariffaria'!D$9*'RIPARTIZ SOTTO-UTENZA_dettagl'!C$4*'Articolazione tariffaria'!F$9,'UNITA E CONSUMI SOTTOUTENZE'!E122*'Articolazione tariffaria'!F$9))))*'DATI BOLLETTA'!D$57</f>
        <v>0</v>
      </c>
      <c r="J97" s="83">
        <f>+'UNITA E CONSUMI SOTTOUTENZE'!E122*'Articolazione tariffaria'!$F$31*'DATI BOLLETTA'!$D$58</f>
        <v>0</v>
      </c>
      <c r="K97" s="83">
        <f>+'UNITA E CONSUMI SOTTOUTENZE'!E122*'Articolazione tariffaria'!$F$32*'DATI BOLLETTA'!$D$59</f>
        <v>0</v>
      </c>
      <c r="L97" s="84">
        <f t="shared" si="14"/>
        <v>0</v>
      </c>
      <c r="M97" s="50"/>
      <c r="N97" s="83">
        <f>+'UNITA E CONSUMI SOTTOUTENZE'!E122*'Articolazione tariffaria'!$F$59*'DATI BOLLETTA'!$D$57</f>
        <v>0</v>
      </c>
      <c r="O97" s="83">
        <f>+'UNITA E CONSUMI SOTTOUTENZE'!E122*'Articolazione tariffaria'!$F$59*'DATI BOLLETTA'!$D$58</f>
        <v>0</v>
      </c>
      <c r="P97" s="83">
        <f>+'UNITA E CONSUMI SOTTOUTENZE'!E122*'Articolazione tariffaria'!$F$59*'DATI BOLLETTA'!$D$59</f>
        <v>0</v>
      </c>
      <c r="Q97" s="84">
        <f t="shared" si="24"/>
        <v>0</v>
      </c>
      <c r="R97" s="50"/>
      <c r="S97" s="83">
        <f>+'UNITA E CONSUMI SOTTOUTENZE'!E122*'Articolazione tariffaria'!$F$49*'DATI BOLLETTA'!$D$57</f>
        <v>0</v>
      </c>
      <c r="T97" s="83">
        <f>+'UNITA E CONSUMI SOTTOUTENZE'!E122*'Articolazione tariffaria'!$F$50*'DATI BOLLETTA'!$D$58</f>
        <v>0</v>
      </c>
      <c r="U97" s="83">
        <f>+'UNITA E CONSUMI SOTTOUTENZE'!E122*'Articolazione tariffaria'!$F$51*'DATI BOLLETTA'!$D$59</f>
        <v>0</v>
      </c>
      <c r="V97" s="84">
        <f t="shared" si="15"/>
        <v>0</v>
      </c>
      <c r="W97" s="52"/>
      <c r="X97" s="83">
        <f t="shared" si="16"/>
        <v>0</v>
      </c>
      <c r="Y97" s="83">
        <f t="shared" si="17"/>
        <v>0</v>
      </c>
      <c r="Z97" s="83">
        <f t="shared" si="18"/>
        <v>0</v>
      </c>
      <c r="AA97" s="373" t="str">
        <f t="shared" si="19"/>
        <v/>
      </c>
      <c r="AB97" s="52"/>
      <c r="AC97" s="83">
        <f t="shared" si="13"/>
        <v>0</v>
      </c>
      <c r="AE97" s="106">
        <f t="shared" si="20"/>
        <v>0</v>
      </c>
    </row>
    <row r="98" spans="2:31" ht="21" x14ac:dyDescent="0.25">
      <c r="B98" s="363" t="str">
        <f>+IF(COUNTA('UNITA E CONSUMI SOTTOUTENZE'!C123)&gt;0,'UNITA E CONSUMI SOTTOUTENZE'!B123,"")</f>
        <v/>
      </c>
      <c r="D98" s="83">
        <f>+IF(B98="",0,1*'DATI BOLLETTA'!$D$57*'DATI BOLLETTA'!$C$34*'Articolazione tariffaria'!$F$35)</f>
        <v>0</v>
      </c>
      <c r="E98" s="83">
        <f>+IF(B98="",0,1*'DATI BOLLETTA'!$D$58*'DATI BOLLETTA'!$C$34*'Articolazione tariffaria'!$F$36)</f>
        <v>0</v>
      </c>
      <c r="F98" s="83">
        <f>+IF(B98="",0,1*'DATI BOLLETTA'!$D$59*'DATI BOLLETTA'!$C$34*'Articolazione tariffaria'!$F$37)</f>
        <v>0</v>
      </c>
      <c r="G98" s="84">
        <f t="shared" si="23"/>
        <v>0</v>
      </c>
      <c r="H98" s="50"/>
      <c r="I98" s="130">
        <f>+IF('UNITA E CONSUMI SOTTOUTENZE'!E123&gt;'Articolazione tariffaria'!C$13*'RIPARTIZ SOTTO-UTENZA_dettagl'!C$4,('UNITA E CONSUMI SOTTOUTENZE'!E123-'Articolazione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tariffaria'!C$12*'RIPARTIZ SOTTO-UTENZA_dettagl'!C$4,('UNITA E CONSUMI SOTTOUTENZE'!E123-'Articolazione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tariffaria'!C$11*'RIPARTIZ SOTTO-UTENZA_dettagl'!C$4,('UNITA E CONSUMI SOTTOUTENZE'!E123-'Articolazione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tariffaria'!C$10*'RIPARTIZ SOTTO-UTENZA_dettagl'!C$4,('UNITA E CONSUMI SOTTOUTENZE'!E123-'Articolazione tariffaria'!C$10*'RIPARTIZ SOTTO-UTENZA_dettagl'!C$4)*'Articolazione tariffaria'!F$10+'Articolazione tariffaria'!D$9*'RIPARTIZ SOTTO-UTENZA_dettagl'!C$4*'Articolazione tariffaria'!F$9,'UNITA E CONSUMI SOTTOUTENZE'!E123*'Articolazione tariffaria'!F$9))))*'DATI BOLLETTA'!D$57</f>
        <v>0</v>
      </c>
      <c r="J98" s="83">
        <f>+'UNITA E CONSUMI SOTTOUTENZE'!E123*'Articolazione tariffaria'!$F$31*'DATI BOLLETTA'!$D$58</f>
        <v>0</v>
      </c>
      <c r="K98" s="83">
        <f>+'UNITA E CONSUMI SOTTOUTENZE'!E123*'Articolazione tariffaria'!$F$32*'DATI BOLLETTA'!$D$59</f>
        <v>0</v>
      </c>
      <c r="L98" s="84">
        <f t="shared" si="14"/>
        <v>0</v>
      </c>
      <c r="M98" s="50"/>
      <c r="N98" s="83">
        <f>+'UNITA E CONSUMI SOTTOUTENZE'!E123*'Articolazione tariffaria'!$F$59*'DATI BOLLETTA'!$D$57</f>
        <v>0</v>
      </c>
      <c r="O98" s="83">
        <f>+'UNITA E CONSUMI SOTTOUTENZE'!E123*'Articolazione tariffaria'!$F$59*'DATI BOLLETTA'!$D$58</f>
        <v>0</v>
      </c>
      <c r="P98" s="83">
        <f>+'UNITA E CONSUMI SOTTOUTENZE'!E123*'Articolazione tariffaria'!$F$59*'DATI BOLLETTA'!$D$59</f>
        <v>0</v>
      </c>
      <c r="Q98" s="84">
        <f t="shared" si="24"/>
        <v>0</v>
      </c>
      <c r="R98" s="50"/>
      <c r="S98" s="83">
        <f>+'UNITA E CONSUMI SOTTOUTENZE'!E123*'Articolazione tariffaria'!$F$49*'DATI BOLLETTA'!$D$57</f>
        <v>0</v>
      </c>
      <c r="T98" s="83">
        <f>+'UNITA E CONSUMI SOTTOUTENZE'!E123*'Articolazione tariffaria'!$F$50*'DATI BOLLETTA'!$D$58</f>
        <v>0</v>
      </c>
      <c r="U98" s="83">
        <f>+'UNITA E CONSUMI SOTTOUTENZE'!E123*'Articolazione tariffaria'!$F$51*'DATI BOLLETTA'!$D$59</f>
        <v>0</v>
      </c>
      <c r="V98" s="84">
        <f t="shared" si="15"/>
        <v>0</v>
      </c>
      <c r="W98" s="52"/>
      <c r="X98" s="83">
        <f t="shared" si="16"/>
        <v>0</v>
      </c>
      <c r="Y98" s="83">
        <f t="shared" si="17"/>
        <v>0</v>
      </c>
      <c r="Z98" s="83">
        <f t="shared" si="18"/>
        <v>0</v>
      </c>
      <c r="AA98" s="373" t="str">
        <f t="shared" si="19"/>
        <v/>
      </c>
      <c r="AB98" s="52"/>
      <c r="AC98" s="83">
        <f t="shared" si="13"/>
        <v>0</v>
      </c>
      <c r="AE98" s="106">
        <f t="shared" si="20"/>
        <v>0</v>
      </c>
    </row>
    <row r="99" spans="2:31" ht="21" x14ac:dyDescent="0.25">
      <c r="B99" s="363" t="str">
        <f>+IF(COUNTA('UNITA E CONSUMI SOTTOUTENZE'!C124)&gt;0,'UNITA E CONSUMI SOTTOUTENZE'!B124,"")</f>
        <v/>
      </c>
      <c r="D99" s="83">
        <f>+IF(B99="",0,1*'DATI BOLLETTA'!$D$57*'DATI BOLLETTA'!$C$34*'Articolazione tariffaria'!$F$35)</f>
        <v>0</v>
      </c>
      <c r="E99" s="83">
        <f>+IF(B99="",0,1*'DATI BOLLETTA'!$D$58*'DATI BOLLETTA'!$C$34*'Articolazione tariffaria'!$F$36)</f>
        <v>0</v>
      </c>
      <c r="F99" s="83">
        <f>+IF(B99="",0,1*'DATI BOLLETTA'!$D$59*'DATI BOLLETTA'!$C$34*'Articolazione tariffaria'!$F$37)</f>
        <v>0</v>
      </c>
      <c r="G99" s="84">
        <f t="shared" si="23"/>
        <v>0</v>
      </c>
      <c r="H99" s="50"/>
      <c r="I99" s="130">
        <f>+IF('UNITA E CONSUMI SOTTOUTENZE'!E124&gt;'Articolazione tariffaria'!C$13*'RIPARTIZ SOTTO-UTENZA_dettagl'!C$4,('UNITA E CONSUMI SOTTOUTENZE'!E124-'Articolazione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tariffaria'!C$12*'RIPARTIZ SOTTO-UTENZA_dettagl'!C$4,('UNITA E CONSUMI SOTTOUTENZE'!E124-'Articolazione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tariffaria'!C$11*'RIPARTIZ SOTTO-UTENZA_dettagl'!C$4,('UNITA E CONSUMI SOTTOUTENZE'!E124-'Articolazione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tariffaria'!C$10*'RIPARTIZ SOTTO-UTENZA_dettagl'!C$4,('UNITA E CONSUMI SOTTOUTENZE'!E124-'Articolazione tariffaria'!C$10*'RIPARTIZ SOTTO-UTENZA_dettagl'!C$4)*'Articolazione tariffaria'!F$10+'Articolazione tariffaria'!D$9*'RIPARTIZ SOTTO-UTENZA_dettagl'!C$4*'Articolazione tariffaria'!F$9,'UNITA E CONSUMI SOTTOUTENZE'!E124*'Articolazione tariffaria'!F$9))))*'DATI BOLLETTA'!D$57</f>
        <v>0</v>
      </c>
      <c r="J99" s="83">
        <f>+'UNITA E CONSUMI SOTTOUTENZE'!E124*'Articolazione tariffaria'!$F$31*'DATI BOLLETTA'!$D$58</f>
        <v>0</v>
      </c>
      <c r="K99" s="83">
        <f>+'UNITA E CONSUMI SOTTOUTENZE'!E124*'Articolazione tariffaria'!$F$32*'DATI BOLLETTA'!$D$59</f>
        <v>0</v>
      </c>
      <c r="L99" s="84">
        <f t="shared" si="14"/>
        <v>0</v>
      </c>
      <c r="M99" s="50"/>
      <c r="N99" s="83">
        <f>+'UNITA E CONSUMI SOTTOUTENZE'!E124*'Articolazione tariffaria'!$F$59*'DATI BOLLETTA'!$D$57</f>
        <v>0</v>
      </c>
      <c r="O99" s="83">
        <f>+'UNITA E CONSUMI SOTTOUTENZE'!E124*'Articolazione tariffaria'!$F$59*'DATI BOLLETTA'!$D$58</f>
        <v>0</v>
      </c>
      <c r="P99" s="83">
        <f>+'UNITA E CONSUMI SOTTOUTENZE'!E124*'Articolazione tariffaria'!$F$59*'DATI BOLLETTA'!$D$59</f>
        <v>0</v>
      </c>
      <c r="Q99" s="84">
        <f t="shared" si="24"/>
        <v>0</v>
      </c>
      <c r="R99" s="50"/>
      <c r="S99" s="83">
        <f>+'UNITA E CONSUMI SOTTOUTENZE'!E124*'Articolazione tariffaria'!$F$49*'DATI BOLLETTA'!$D$57</f>
        <v>0</v>
      </c>
      <c r="T99" s="83">
        <f>+'UNITA E CONSUMI SOTTOUTENZE'!E124*'Articolazione tariffaria'!$F$50*'DATI BOLLETTA'!$D$58</f>
        <v>0</v>
      </c>
      <c r="U99" s="83">
        <f>+'UNITA E CONSUMI SOTTOUTENZE'!E124*'Articolazione tariffaria'!$F$51*'DATI BOLLETTA'!$D$59</f>
        <v>0</v>
      </c>
      <c r="V99" s="84">
        <f t="shared" si="15"/>
        <v>0</v>
      </c>
      <c r="W99" s="52"/>
      <c r="X99" s="83">
        <f t="shared" si="16"/>
        <v>0</v>
      </c>
      <c r="Y99" s="83">
        <f t="shared" si="17"/>
        <v>0</v>
      </c>
      <c r="Z99" s="83">
        <f t="shared" si="18"/>
        <v>0</v>
      </c>
      <c r="AA99" s="373" t="str">
        <f t="shared" si="19"/>
        <v/>
      </c>
      <c r="AB99" s="52"/>
      <c r="AC99" s="83">
        <f t="shared" si="13"/>
        <v>0</v>
      </c>
      <c r="AE99" s="106">
        <f t="shared" si="20"/>
        <v>0</v>
      </c>
    </row>
    <row r="100" spans="2:31" ht="21" x14ac:dyDescent="0.25">
      <c r="B100" s="363" t="str">
        <f>+IF(COUNTA('UNITA E CONSUMI SOTTOUTENZE'!C125)&gt;0,'UNITA E CONSUMI SOTTOUTENZE'!B125,"")</f>
        <v/>
      </c>
      <c r="D100" s="83">
        <f>+IF(B100="",0,1*'DATI BOLLETTA'!$D$57*'DATI BOLLETTA'!$C$34*'Articolazione tariffaria'!$F$35)</f>
        <v>0</v>
      </c>
      <c r="E100" s="83">
        <f>+IF(B100="",0,1*'DATI BOLLETTA'!$D$58*'DATI BOLLETTA'!$C$34*'Articolazione tariffaria'!$F$36)</f>
        <v>0</v>
      </c>
      <c r="F100" s="83">
        <f>+IF(B100="",0,1*'DATI BOLLETTA'!$D$59*'DATI BOLLETTA'!$C$34*'Articolazione tariffaria'!$F$37)</f>
        <v>0</v>
      </c>
      <c r="G100" s="84">
        <f t="shared" si="23"/>
        <v>0</v>
      </c>
      <c r="H100" s="50"/>
      <c r="I100" s="130">
        <f>+IF('UNITA E CONSUMI SOTTOUTENZE'!E125&gt;'Articolazione tariffaria'!C$13*'RIPARTIZ SOTTO-UTENZA_dettagl'!C$4,('UNITA E CONSUMI SOTTOUTENZE'!E125-'Articolazione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tariffaria'!C$12*'RIPARTIZ SOTTO-UTENZA_dettagl'!C$4,('UNITA E CONSUMI SOTTOUTENZE'!E125-'Articolazione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tariffaria'!C$11*'RIPARTIZ SOTTO-UTENZA_dettagl'!C$4,('UNITA E CONSUMI SOTTOUTENZE'!E125-'Articolazione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tariffaria'!C$10*'RIPARTIZ SOTTO-UTENZA_dettagl'!C$4,('UNITA E CONSUMI SOTTOUTENZE'!E125-'Articolazione tariffaria'!C$10*'RIPARTIZ SOTTO-UTENZA_dettagl'!C$4)*'Articolazione tariffaria'!F$10+'Articolazione tariffaria'!D$9*'RIPARTIZ SOTTO-UTENZA_dettagl'!C$4*'Articolazione tariffaria'!F$9,'UNITA E CONSUMI SOTTOUTENZE'!E125*'Articolazione tariffaria'!F$9))))*'DATI BOLLETTA'!D$57</f>
        <v>0</v>
      </c>
      <c r="J100" s="83">
        <f>+'UNITA E CONSUMI SOTTOUTENZE'!E125*'Articolazione tariffaria'!$F$31*'DATI BOLLETTA'!$D$58</f>
        <v>0</v>
      </c>
      <c r="K100" s="83">
        <f>+'UNITA E CONSUMI SOTTOUTENZE'!E125*'Articolazione tariffaria'!$F$32*'DATI BOLLETTA'!$D$59</f>
        <v>0</v>
      </c>
      <c r="L100" s="84">
        <f t="shared" si="14"/>
        <v>0</v>
      </c>
      <c r="M100" s="50"/>
      <c r="N100" s="83">
        <f>+'UNITA E CONSUMI SOTTOUTENZE'!E125*'Articolazione tariffaria'!$F$59*'DATI BOLLETTA'!$D$57</f>
        <v>0</v>
      </c>
      <c r="O100" s="83">
        <f>+'UNITA E CONSUMI SOTTOUTENZE'!E125*'Articolazione tariffaria'!$F$59*'DATI BOLLETTA'!$D$58</f>
        <v>0</v>
      </c>
      <c r="P100" s="83">
        <f>+'UNITA E CONSUMI SOTTOUTENZE'!E125*'Articolazione tariffaria'!$F$59*'DATI BOLLETTA'!$D$59</f>
        <v>0</v>
      </c>
      <c r="Q100" s="84">
        <f t="shared" si="24"/>
        <v>0</v>
      </c>
      <c r="R100" s="50"/>
      <c r="S100" s="83">
        <f>+'UNITA E CONSUMI SOTTOUTENZE'!E125*'Articolazione tariffaria'!$F$49*'DATI BOLLETTA'!$D$57</f>
        <v>0</v>
      </c>
      <c r="T100" s="83">
        <f>+'UNITA E CONSUMI SOTTOUTENZE'!E125*'Articolazione tariffaria'!$F$50*'DATI BOLLETTA'!$D$58</f>
        <v>0</v>
      </c>
      <c r="U100" s="83">
        <f>+'UNITA E CONSUMI SOTTOUTENZE'!E125*'Articolazione tariffaria'!$F$51*'DATI BOLLETTA'!$D$59</f>
        <v>0</v>
      </c>
      <c r="V100" s="84">
        <f t="shared" si="15"/>
        <v>0</v>
      </c>
      <c r="W100" s="52"/>
      <c r="X100" s="83">
        <f t="shared" si="16"/>
        <v>0</v>
      </c>
      <c r="Y100" s="83">
        <f t="shared" si="17"/>
        <v>0</v>
      </c>
      <c r="Z100" s="83">
        <f t="shared" si="18"/>
        <v>0</v>
      </c>
      <c r="AA100" s="373" t="str">
        <f t="shared" si="19"/>
        <v/>
      </c>
      <c r="AB100" s="52"/>
      <c r="AC100" s="83">
        <f t="shared" si="13"/>
        <v>0</v>
      </c>
      <c r="AE100" s="106">
        <f t="shared" si="20"/>
        <v>0</v>
      </c>
    </row>
    <row r="101" spans="2:31" ht="21" x14ac:dyDescent="0.25">
      <c r="B101" s="363" t="str">
        <f>+IF(COUNTA('UNITA E CONSUMI SOTTOUTENZE'!C126)&gt;0,'UNITA E CONSUMI SOTTOUTENZE'!B126,"")</f>
        <v/>
      </c>
      <c r="D101" s="83">
        <f>+IF(B101="",0,1*'DATI BOLLETTA'!$D$57*'DATI BOLLETTA'!$C$34*'Articolazione tariffaria'!$F$35)</f>
        <v>0</v>
      </c>
      <c r="E101" s="83">
        <f>+IF(B101="",0,1*'DATI BOLLETTA'!$D$58*'DATI BOLLETTA'!$C$34*'Articolazione tariffaria'!$F$36)</f>
        <v>0</v>
      </c>
      <c r="F101" s="83">
        <f>+IF(B101="",0,1*'DATI BOLLETTA'!$D$59*'DATI BOLLETTA'!$C$34*'Articolazione tariffaria'!$F$37)</f>
        <v>0</v>
      </c>
      <c r="G101" s="84">
        <f>+SUM(D101:F101)</f>
        <v>0</v>
      </c>
      <c r="H101" s="50"/>
      <c r="I101" s="130">
        <f>+IF('UNITA E CONSUMI SOTTOUTENZE'!E126&gt;'Articolazione tariffaria'!C$13*'RIPARTIZ SOTTO-UTENZA_dettagl'!C$4,('UNITA E CONSUMI SOTTOUTENZE'!E126-'Articolazione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tariffaria'!C$12*'RIPARTIZ SOTTO-UTENZA_dettagl'!C$4,('UNITA E CONSUMI SOTTOUTENZE'!E126-'Articolazione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tariffaria'!C$11*'RIPARTIZ SOTTO-UTENZA_dettagl'!C$4,('UNITA E CONSUMI SOTTOUTENZE'!E126-'Articolazione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tariffaria'!C$10*'RIPARTIZ SOTTO-UTENZA_dettagl'!C$4,('UNITA E CONSUMI SOTTOUTENZE'!E126-'Articolazione tariffaria'!C$10*'RIPARTIZ SOTTO-UTENZA_dettagl'!C$4)*'Articolazione tariffaria'!F$10+'Articolazione tariffaria'!D$9*'RIPARTIZ SOTTO-UTENZA_dettagl'!C$4*'Articolazione tariffaria'!F$9,'UNITA E CONSUMI SOTTOUTENZE'!E126*'Articolazione tariffaria'!F$9))))*'DATI BOLLETTA'!D$57</f>
        <v>0</v>
      </c>
      <c r="J101" s="83">
        <f>+'UNITA E CONSUMI SOTTOUTENZE'!E126*'Articolazione tariffaria'!$F$31*'DATI BOLLETTA'!$D$58</f>
        <v>0</v>
      </c>
      <c r="K101" s="83">
        <f>+'UNITA E CONSUMI SOTTOUTENZE'!E126*'Articolazione tariffaria'!$F$32*'DATI BOLLETTA'!$D$59</f>
        <v>0</v>
      </c>
      <c r="L101" s="84">
        <f t="shared" si="14"/>
        <v>0</v>
      </c>
      <c r="M101" s="50"/>
      <c r="N101" s="83">
        <f>+'UNITA E CONSUMI SOTTOUTENZE'!E126*'Articolazione tariffaria'!$F$59*'DATI BOLLETTA'!$D$57</f>
        <v>0</v>
      </c>
      <c r="O101" s="83">
        <f>+'UNITA E CONSUMI SOTTOUTENZE'!E126*'Articolazione tariffaria'!$F$59*'DATI BOLLETTA'!$D$58</f>
        <v>0</v>
      </c>
      <c r="P101" s="83">
        <f>+'UNITA E CONSUMI SOTTOUTENZE'!E126*'Articolazione tariffaria'!$F$59*'DATI BOLLETTA'!$D$59</f>
        <v>0</v>
      </c>
      <c r="Q101" s="84">
        <f t="shared" si="24"/>
        <v>0</v>
      </c>
      <c r="R101" s="50"/>
      <c r="S101" s="83">
        <f>+'UNITA E CONSUMI SOTTOUTENZE'!E126*'Articolazione tariffaria'!$F$49*'DATI BOLLETTA'!$D$57</f>
        <v>0</v>
      </c>
      <c r="T101" s="83">
        <f>+'UNITA E CONSUMI SOTTOUTENZE'!E126*'Articolazione tariffaria'!$F$50*'DATI BOLLETTA'!$D$58</f>
        <v>0</v>
      </c>
      <c r="U101" s="83">
        <f>+'UNITA E CONSUMI SOTTOUTENZE'!E126*'Articolazione tariffaria'!$F$51*'DATI BOLLETTA'!$D$59</f>
        <v>0</v>
      </c>
      <c r="V101" s="84">
        <f t="shared" si="15"/>
        <v>0</v>
      </c>
      <c r="W101" s="52"/>
      <c r="X101" s="83">
        <f t="shared" si="16"/>
        <v>0</v>
      </c>
      <c r="Y101" s="83">
        <f t="shared" si="17"/>
        <v>0</v>
      </c>
      <c r="Z101" s="83">
        <f t="shared" si="18"/>
        <v>0</v>
      </c>
      <c r="AA101" s="373" t="str">
        <f t="shared" si="19"/>
        <v/>
      </c>
      <c r="AB101" s="52"/>
      <c r="AC101" s="83">
        <f t="shared" si="13"/>
        <v>0</v>
      </c>
      <c r="AE101" s="106">
        <f t="shared" si="20"/>
        <v>0</v>
      </c>
    </row>
    <row r="102" spans="2:31" ht="21" x14ac:dyDescent="0.25">
      <c r="B102" s="363" t="str">
        <f>+IF(COUNTA('UNITA E CONSUMI SOTTOUTENZE'!C127)&gt;0,'UNITA E CONSUMI SOTTOUTENZE'!B127,"")</f>
        <v/>
      </c>
      <c r="D102" s="83">
        <f>+IF(B102="",0,1*'DATI BOLLETTA'!$D$57*'DATI BOLLETTA'!$C$34*'Articolazione tariffaria'!$F$35)</f>
        <v>0</v>
      </c>
      <c r="E102" s="83">
        <f>+IF(B102="",0,1*'DATI BOLLETTA'!$D$58*'DATI BOLLETTA'!$C$34*'Articolazione tariffaria'!$F$36)</f>
        <v>0</v>
      </c>
      <c r="F102" s="83">
        <f>+IF(B102="",0,1*'DATI BOLLETTA'!$D$59*'DATI BOLLETTA'!$C$34*'Articolazione tariffaria'!$F$37)</f>
        <v>0</v>
      </c>
      <c r="G102" s="84">
        <f>+SUM(D102:F102)</f>
        <v>0</v>
      </c>
      <c r="H102" s="50"/>
      <c r="I102" s="130">
        <f>+IF('UNITA E CONSUMI SOTTOUTENZE'!E127&gt;'Articolazione tariffaria'!C$13*'RIPARTIZ SOTTO-UTENZA_dettagl'!C$4,('UNITA E CONSUMI SOTTOUTENZE'!E127-'Articolazione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tariffaria'!C$12*'RIPARTIZ SOTTO-UTENZA_dettagl'!C$4,('UNITA E CONSUMI SOTTOUTENZE'!E127-'Articolazione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tariffaria'!C$11*'RIPARTIZ SOTTO-UTENZA_dettagl'!C$4,('UNITA E CONSUMI SOTTOUTENZE'!E127-'Articolazione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tariffaria'!C$10*'RIPARTIZ SOTTO-UTENZA_dettagl'!C$4,('UNITA E CONSUMI SOTTOUTENZE'!E127-'Articolazione tariffaria'!C$10*'RIPARTIZ SOTTO-UTENZA_dettagl'!C$4)*'Articolazione tariffaria'!F$10+'Articolazione tariffaria'!D$9*'RIPARTIZ SOTTO-UTENZA_dettagl'!C$4*'Articolazione tariffaria'!F$9,'UNITA E CONSUMI SOTTOUTENZE'!E127*'Articolazione tariffaria'!F$9))))*'DATI BOLLETTA'!D$57</f>
        <v>0</v>
      </c>
      <c r="J102" s="83">
        <f>+'UNITA E CONSUMI SOTTOUTENZE'!E127*'Articolazione tariffaria'!$F$31*'DATI BOLLETTA'!$D$58</f>
        <v>0</v>
      </c>
      <c r="K102" s="83">
        <f>+'UNITA E CONSUMI SOTTOUTENZE'!E127*'Articolazione tariffaria'!$F$32*'DATI BOLLETTA'!$D$59</f>
        <v>0</v>
      </c>
      <c r="L102" s="84">
        <f t="shared" si="14"/>
        <v>0</v>
      </c>
      <c r="M102" s="50"/>
      <c r="N102" s="83">
        <f>+'UNITA E CONSUMI SOTTOUTENZE'!E127*'Articolazione tariffaria'!$F$59*'DATI BOLLETTA'!$D$57</f>
        <v>0</v>
      </c>
      <c r="O102" s="83">
        <f>+'UNITA E CONSUMI SOTTOUTENZE'!E127*'Articolazione tariffaria'!$F$59*'DATI BOLLETTA'!$D$58</f>
        <v>0</v>
      </c>
      <c r="P102" s="83">
        <f>+'UNITA E CONSUMI SOTTOUTENZE'!E127*'Articolazione tariffaria'!$F$59*'DATI BOLLETTA'!$D$59</f>
        <v>0</v>
      </c>
      <c r="Q102" s="84">
        <f t="shared" si="24"/>
        <v>0</v>
      </c>
      <c r="R102" s="50"/>
      <c r="S102" s="83">
        <f>+'UNITA E CONSUMI SOTTOUTENZE'!E127*'Articolazione tariffaria'!$F$49*'DATI BOLLETTA'!$D$57</f>
        <v>0</v>
      </c>
      <c r="T102" s="83">
        <f>+'UNITA E CONSUMI SOTTOUTENZE'!E127*'Articolazione tariffaria'!$F$50*'DATI BOLLETTA'!$D$58</f>
        <v>0</v>
      </c>
      <c r="U102" s="83">
        <f>+'UNITA E CONSUMI SOTTOUTENZE'!E127*'Articolazione tariffaria'!$F$51*'DATI BOLLETTA'!$D$59</f>
        <v>0</v>
      </c>
      <c r="V102" s="84">
        <f t="shared" si="15"/>
        <v>0</v>
      </c>
      <c r="W102" s="52"/>
      <c r="X102" s="83">
        <f t="shared" si="16"/>
        <v>0</v>
      </c>
      <c r="Y102" s="83">
        <f t="shared" si="17"/>
        <v>0</v>
      </c>
      <c r="Z102" s="83">
        <f t="shared" si="18"/>
        <v>0</v>
      </c>
      <c r="AA102" s="373" t="str">
        <f t="shared" si="19"/>
        <v/>
      </c>
      <c r="AB102" s="52"/>
      <c r="AC102" s="83">
        <f t="shared" si="13"/>
        <v>0</v>
      </c>
      <c r="AE102" s="106">
        <f t="shared" si="20"/>
        <v>0</v>
      </c>
    </row>
    <row r="103" spans="2:31" ht="21" x14ac:dyDescent="0.25">
      <c r="B103" s="363" t="str">
        <f>+IF(COUNTA('UNITA E CONSUMI SOTTOUTENZE'!C128)&gt;0,'UNITA E CONSUMI SOTTOUTENZE'!B128,"")</f>
        <v/>
      </c>
      <c r="D103" s="83">
        <f>+IF(B103="",0,1*'DATI BOLLETTA'!$D$57*'DATI BOLLETTA'!$C$34*'Articolazione tariffaria'!$F$35)</f>
        <v>0</v>
      </c>
      <c r="E103" s="83">
        <f>+IF(B103="",0,1*'DATI BOLLETTA'!$D$58*'DATI BOLLETTA'!$C$34*'Articolazione tariffaria'!$F$36)</f>
        <v>0</v>
      </c>
      <c r="F103" s="83">
        <f>+IF(B103="",0,1*'DATI BOLLETTA'!$D$59*'DATI BOLLETTA'!$C$34*'Articolazione tariffaria'!$F$37)</f>
        <v>0</v>
      </c>
      <c r="G103" s="84">
        <f>+SUM(D103:F103)</f>
        <v>0</v>
      </c>
      <c r="H103" s="50"/>
      <c r="I103" s="130">
        <f>+IF('UNITA E CONSUMI SOTTOUTENZE'!E128&gt;'Articolazione tariffaria'!C$13*'RIPARTIZ SOTTO-UTENZA_dettagl'!C$4,('UNITA E CONSUMI SOTTOUTENZE'!E128-'Articolazione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tariffaria'!C$12*'RIPARTIZ SOTTO-UTENZA_dettagl'!C$4,('UNITA E CONSUMI SOTTOUTENZE'!E128-'Articolazione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tariffaria'!C$11*'RIPARTIZ SOTTO-UTENZA_dettagl'!C$4,('UNITA E CONSUMI SOTTOUTENZE'!E128-'Articolazione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tariffaria'!C$10*'RIPARTIZ SOTTO-UTENZA_dettagl'!C$4,('UNITA E CONSUMI SOTTOUTENZE'!E128-'Articolazione tariffaria'!C$10*'RIPARTIZ SOTTO-UTENZA_dettagl'!C$4)*'Articolazione tariffaria'!F$10+'Articolazione tariffaria'!D$9*'RIPARTIZ SOTTO-UTENZA_dettagl'!C$4*'Articolazione tariffaria'!F$9,'UNITA E CONSUMI SOTTOUTENZE'!E128*'Articolazione tariffaria'!F$9))))*'DATI BOLLETTA'!D$57</f>
        <v>0</v>
      </c>
      <c r="J103" s="83">
        <f>+'UNITA E CONSUMI SOTTOUTENZE'!E128*'Articolazione tariffaria'!$F$31*'DATI BOLLETTA'!$D$58</f>
        <v>0</v>
      </c>
      <c r="K103" s="83">
        <f>+'UNITA E CONSUMI SOTTOUTENZE'!E128*'Articolazione tariffaria'!$F$32*'DATI BOLLETTA'!$D$59</f>
        <v>0</v>
      </c>
      <c r="L103" s="84">
        <f t="shared" si="14"/>
        <v>0</v>
      </c>
      <c r="M103" s="50"/>
      <c r="N103" s="83">
        <f>+'UNITA E CONSUMI SOTTOUTENZE'!E128*'Articolazione tariffaria'!$F$59*'DATI BOLLETTA'!$D$57</f>
        <v>0</v>
      </c>
      <c r="O103" s="83">
        <f>+'UNITA E CONSUMI SOTTOUTENZE'!E128*'Articolazione tariffaria'!$F$59*'DATI BOLLETTA'!$D$58</f>
        <v>0</v>
      </c>
      <c r="P103" s="83">
        <f>+'UNITA E CONSUMI SOTTOUTENZE'!E128*'Articolazione tariffaria'!$F$59*'DATI BOLLETTA'!$D$59</f>
        <v>0</v>
      </c>
      <c r="Q103" s="84">
        <f t="shared" si="24"/>
        <v>0</v>
      </c>
      <c r="R103" s="50"/>
      <c r="S103" s="83">
        <f>+'UNITA E CONSUMI SOTTOUTENZE'!E128*'Articolazione tariffaria'!$F$49*'DATI BOLLETTA'!$D$57</f>
        <v>0</v>
      </c>
      <c r="T103" s="83">
        <f>+'UNITA E CONSUMI SOTTOUTENZE'!E128*'Articolazione tariffaria'!$F$50*'DATI BOLLETTA'!$D$58</f>
        <v>0</v>
      </c>
      <c r="U103" s="83">
        <f>+'UNITA E CONSUMI SOTTOUTENZE'!E128*'Articolazione tariffaria'!$F$51*'DATI BOLLETTA'!$D$59</f>
        <v>0</v>
      </c>
      <c r="V103" s="84">
        <f t="shared" si="15"/>
        <v>0</v>
      </c>
      <c r="W103" s="52"/>
      <c r="X103" s="83">
        <f t="shared" si="16"/>
        <v>0</v>
      </c>
      <c r="Y103" s="83">
        <f t="shared" si="17"/>
        <v>0</v>
      </c>
      <c r="Z103" s="83">
        <f t="shared" si="18"/>
        <v>0</v>
      </c>
      <c r="AA103" s="373" t="str">
        <f t="shared" si="19"/>
        <v/>
      </c>
      <c r="AB103" s="52"/>
      <c r="AC103" s="83">
        <f t="shared" si="13"/>
        <v>0</v>
      </c>
      <c r="AE103" s="106">
        <f t="shared" si="20"/>
        <v>0</v>
      </c>
    </row>
    <row r="104" spans="2:31" ht="21" x14ac:dyDescent="0.25">
      <c r="B104" s="363" t="str">
        <f>+IF(COUNTA('UNITA E CONSUMI SOTTOUTENZE'!C129)&gt;0,'UNITA E CONSUMI SOTTOUTENZE'!B129,"")</f>
        <v/>
      </c>
      <c r="D104" s="83">
        <f>+IF(B104="",0,1*'DATI BOLLETTA'!$D$57*'DATI BOLLETTA'!$C$34*'Articolazione tariffaria'!$F$35)</f>
        <v>0</v>
      </c>
      <c r="E104" s="83">
        <f>+IF(B104="",0,1*'DATI BOLLETTA'!$D$58*'DATI BOLLETTA'!$C$34*'Articolazione tariffaria'!$F$36)</f>
        <v>0</v>
      </c>
      <c r="F104" s="83">
        <f>+IF(B104="",0,1*'DATI BOLLETTA'!$D$59*'DATI BOLLETTA'!$C$34*'Articolazione tariffaria'!$F$37)</f>
        <v>0</v>
      </c>
      <c r="G104" s="84">
        <f>+SUM(D104:F104)</f>
        <v>0</v>
      </c>
      <c r="H104" s="50"/>
      <c r="I104" s="130">
        <f>+IF('UNITA E CONSUMI SOTTOUTENZE'!E129&gt;'Articolazione tariffaria'!C$13*'RIPARTIZ SOTTO-UTENZA_dettagl'!C$4,('UNITA E CONSUMI SOTTOUTENZE'!E129-'Articolazione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tariffaria'!C$12*'RIPARTIZ SOTTO-UTENZA_dettagl'!C$4,('UNITA E CONSUMI SOTTOUTENZE'!E129-'Articolazione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tariffaria'!C$11*'RIPARTIZ SOTTO-UTENZA_dettagl'!C$4,('UNITA E CONSUMI SOTTOUTENZE'!E129-'Articolazione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tariffaria'!C$10*'RIPARTIZ SOTTO-UTENZA_dettagl'!C$4,('UNITA E CONSUMI SOTTOUTENZE'!E129-'Articolazione tariffaria'!C$10*'RIPARTIZ SOTTO-UTENZA_dettagl'!C$4)*'Articolazione tariffaria'!F$10+'Articolazione tariffaria'!D$9*'RIPARTIZ SOTTO-UTENZA_dettagl'!C$4*'Articolazione tariffaria'!F$9,'UNITA E CONSUMI SOTTOUTENZE'!E129*'Articolazione tariffaria'!F$9))))*'DATI BOLLETTA'!D$57</f>
        <v>0</v>
      </c>
      <c r="J104" s="83">
        <f>+'UNITA E CONSUMI SOTTOUTENZE'!E129*'Articolazione tariffaria'!$F$31*'DATI BOLLETTA'!$D$58</f>
        <v>0</v>
      </c>
      <c r="K104" s="83">
        <f>+'UNITA E CONSUMI SOTTOUTENZE'!E129*'Articolazione tariffaria'!$F$32*'DATI BOLLETTA'!$D$59</f>
        <v>0</v>
      </c>
      <c r="L104" s="84">
        <f t="shared" si="14"/>
        <v>0</v>
      </c>
      <c r="M104" s="50"/>
      <c r="N104" s="83">
        <f>+'UNITA E CONSUMI SOTTOUTENZE'!E129*'Articolazione tariffaria'!$F$59*'DATI BOLLETTA'!$D$57</f>
        <v>0</v>
      </c>
      <c r="O104" s="83">
        <f>+'UNITA E CONSUMI SOTTOUTENZE'!E129*'Articolazione tariffaria'!$F$59*'DATI BOLLETTA'!$D$58</f>
        <v>0</v>
      </c>
      <c r="P104" s="83">
        <f>+'UNITA E CONSUMI SOTTOUTENZE'!E129*'Articolazione tariffaria'!$F$59*'DATI BOLLETTA'!$D$59</f>
        <v>0</v>
      </c>
      <c r="Q104" s="84">
        <f t="shared" si="24"/>
        <v>0</v>
      </c>
      <c r="R104" s="50"/>
      <c r="S104" s="83">
        <f>+'UNITA E CONSUMI SOTTOUTENZE'!E129*'Articolazione tariffaria'!$F$49*'DATI BOLLETTA'!$D$57</f>
        <v>0</v>
      </c>
      <c r="T104" s="83">
        <f>+'UNITA E CONSUMI SOTTOUTENZE'!E129*'Articolazione tariffaria'!$F$50*'DATI BOLLETTA'!$D$58</f>
        <v>0</v>
      </c>
      <c r="U104" s="83">
        <f>+'UNITA E CONSUMI SOTTOUTENZE'!E129*'Articolazione tariffaria'!$F$51*'DATI BOLLETTA'!$D$59</f>
        <v>0</v>
      </c>
      <c r="V104" s="84">
        <f t="shared" si="15"/>
        <v>0</v>
      </c>
      <c r="W104" s="52"/>
      <c r="X104" s="83">
        <f t="shared" si="16"/>
        <v>0</v>
      </c>
      <c r="Y104" s="83">
        <f t="shared" si="17"/>
        <v>0</v>
      </c>
      <c r="Z104" s="83">
        <f t="shared" si="18"/>
        <v>0</v>
      </c>
      <c r="AA104" s="373" t="str">
        <f t="shared" si="19"/>
        <v/>
      </c>
      <c r="AB104" s="52"/>
      <c r="AC104" s="83">
        <f>IFERROR(+AC$4*AA104,0)</f>
        <v>0</v>
      </c>
      <c r="AE104" s="106">
        <f t="shared" si="20"/>
        <v>0</v>
      </c>
    </row>
    <row r="105" spans="2:31" s="54" customFormat="1" ht="7.5" customHeight="1" x14ac:dyDescent="0.25">
      <c r="D105" s="55"/>
      <c r="E105" s="55"/>
      <c r="F105" s="55"/>
      <c r="G105" s="56"/>
      <c r="H105" s="57"/>
      <c r="I105" s="58"/>
      <c r="J105" s="55"/>
      <c r="K105" s="55"/>
      <c r="L105" s="56"/>
      <c r="M105" s="57"/>
      <c r="N105" s="55"/>
      <c r="O105" s="55"/>
      <c r="P105" s="55"/>
      <c r="Q105" s="56"/>
      <c r="R105" s="57"/>
      <c r="S105" s="55"/>
      <c r="T105" s="55"/>
      <c r="U105" s="55"/>
      <c r="V105" s="56"/>
      <c r="W105" s="57"/>
      <c r="X105" s="55"/>
      <c r="Y105" s="55"/>
      <c r="Z105" s="55"/>
      <c r="AA105" s="375"/>
      <c r="AB105" s="57"/>
      <c r="AC105" s="55"/>
      <c r="AD105" s="60"/>
      <c r="AE105" s="61"/>
    </row>
    <row r="106" spans="2:31" x14ac:dyDescent="0.25">
      <c r="B106" s="73" t="s">
        <v>52</v>
      </c>
      <c r="C106" s="81">
        <v>2</v>
      </c>
      <c r="D106" s="46"/>
      <c r="E106" s="46"/>
      <c r="F106" s="46"/>
      <c r="G106" s="49"/>
      <c r="H106" s="50"/>
      <c r="I106" s="50"/>
      <c r="J106" s="50"/>
      <c r="K106" s="46"/>
      <c r="L106" s="49"/>
      <c r="M106" s="50"/>
      <c r="N106" s="46"/>
      <c r="O106" s="46"/>
      <c r="P106" s="46"/>
      <c r="Q106" s="49"/>
      <c r="R106" s="50"/>
      <c r="S106" s="46"/>
      <c r="T106" s="46"/>
      <c r="U106" s="46"/>
      <c r="V106" s="49"/>
      <c r="W106" s="52"/>
      <c r="X106" s="46"/>
      <c r="Y106" s="46"/>
      <c r="Z106" s="46"/>
      <c r="AA106" s="376"/>
      <c r="AB106" s="52"/>
    </row>
    <row r="107" spans="2:31" ht="34.15" customHeight="1" x14ac:dyDescent="0.25">
      <c r="B107" s="363" t="str">
        <f>+IF(COUNTA('UNITA E CONSUMI SOTTOUTENZE'!C132)&gt;0,'UNITA E CONSUMI SOTTOUTENZE'!B132,"")</f>
        <v/>
      </c>
      <c r="D107" s="83">
        <f>+IF(B107="",0,1*'DATI BOLLETTA'!$D$57*'DATI BOLLETTA'!$C$34*'Articolazione tariffaria'!$F$35)</f>
        <v>0</v>
      </c>
      <c r="E107" s="83">
        <f>+IF(B107="",0,1*'DATI BOLLETTA'!$D$58*'DATI BOLLETTA'!$C$34*'Articolazione tariffaria'!$F$36)</f>
        <v>0</v>
      </c>
      <c r="F107" s="83">
        <f>+IF(B107="",0,1*'DATI BOLLETTA'!$D$59*'DATI BOLLETTA'!$C$34*'Articolazione tariffaria'!$F$37)</f>
        <v>0</v>
      </c>
      <c r="G107" s="84">
        <f t="shared" ref="G107:G311" si="25">+SUM(D107:F107)</f>
        <v>0</v>
      </c>
      <c r="H107" s="50"/>
      <c r="I107" s="130">
        <f>+IF('UNITA E CONSUMI SOTTOUTENZE'!E132&gt;'Articolazione tariffaria'!C$13*'RIPARTIZ SOTTO-UTENZA_dettagl'!C$106,('UNITA E CONSUMI SOTTOUTENZE'!E132-'Articolazione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tariffaria'!C$12*'RIPARTIZ SOTTO-UTENZA_dettagl'!C$106,('UNITA E CONSUMI SOTTOUTENZE'!E132-'Articolazione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tariffaria'!C$11*'RIPARTIZ SOTTO-UTENZA_dettagl'!C$106,('UNITA E CONSUMI SOTTOUTENZE'!E132-'Articolazione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tariffaria'!C$10*'RIPARTIZ SOTTO-UTENZA_dettagl'!C$106,('UNITA E CONSUMI SOTTOUTENZE'!E132-'Articolazione tariffaria'!C$10*'RIPARTIZ SOTTO-UTENZA_dettagl'!C$106)*'Articolazione tariffaria'!F$10+'Articolazione tariffaria'!D$9*'RIPARTIZ SOTTO-UTENZA_dettagl'!C$106*'Articolazione tariffaria'!F$9,'UNITA E CONSUMI SOTTOUTENZE'!E132*'Articolazione tariffaria'!F$9))))*'DATI BOLLETTA'!D$57</f>
        <v>0</v>
      </c>
      <c r="J107" s="83">
        <f>+'UNITA E CONSUMI SOTTOUTENZE'!E132*'Articolazione tariffaria'!$F$31*'DATI BOLLETTA'!$D$58</f>
        <v>0</v>
      </c>
      <c r="K107" s="83">
        <f>+'UNITA E CONSUMI SOTTOUTENZE'!E132*'Articolazione tariffaria'!$F$32*'DATI BOLLETTA'!$D$59</f>
        <v>0</v>
      </c>
      <c r="L107" s="83">
        <f t="shared" ref="L107:L138" si="26">+SUM(I107:K107)</f>
        <v>0</v>
      </c>
      <c r="M107" s="50"/>
      <c r="N107" s="83">
        <f>+'UNITA E CONSUMI SOTTOUTENZE'!E132*'Articolazione tariffaria'!$F$59*'DATI BOLLETTA'!$D$57</f>
        <v>0</v>
      </c>
      <c r="O107" s="83">
        <f>+'UNITA E CONSUMI SOTTOUTENZE'!E132*'Articolazione tariffaria'!$F$59*'DATI BOLLETTA'!$D$58</f>
        <v>0</v>
      </c>
      <c r="P107" s="83">
        <f>+'UNITA E CONSUMI SOTTOUTENZE'!E132*'Articolazione tariffaria'!$F$59*'DATI BOLLETTA'!$D$59</f>
        <v>0</v>
      </c>
      <c r="Q107" s="84">
        <f t="shared" ref="Q107:Q209" si="27">+SUM(N107:P107)</f>
        <v>0</v>
      </c>
      <c r="R107" s="50"/>
      <c r="S107" s="83">
        <f>+'UNITA E CONSUMI SOTTOUTENZE'!E132*'Articolazione tariffaria'!$F$49*'DATI BOLLETTA'!$D$57</f>
        <v>0</v>
      </c>
      <c r="T107" s="83">
        <f>+'UNITA E CONSUMI SOTTOUTENZE'!E132*'Articolazione tariffaria'!$F$50*'DATI BOLLETTA'!$D$58</f>
        <v>0</v>
      </c>
      <c r="U107" s="83">
        <f>+'UNITA E CONSUMI SOTTOUTENZE'!E132*'Articolazione tariffaria'!$F$51*'DATI BOLLETTA'!$D$59</f>
        <v>0</v>
      </c>
      <c r="V107" s="84">
        <f>+SUM(S107:U107)</f>
        <v>0</v>
      </c>
      <c r="W107" s="52"/>
      <c r="X107" s="83">
        <f>+G107+L107+Q107+V107</f>
        <v>0</v>
      </c>
      <c r="Y107" s="83">
        <f>+X107*Y$3</f>
        <v>0</v>
      </c>
      <c r="Z107" s="83">
        <f>+X107+Y107</f>
        <v>0</v>
      </c>
      <c r="AA107" s="373" t="str">
        <f t="shared" ref="AA107:AA170" si="28">IFERROR(+X107/X$422,"")</f>
        <v/>
      </c>
      <c r="AB107" s="52"/>
      <c r="AC107" s="83">
        <f t="shared" ref="AC107:AC138" si="29">IFERROR(+AC$4*AA107,0)</f>
        <v>0</v>
      </c>
      <c r="AE107" s="106">
        <f>+Z107+AC107</f>
        <v>0</v>
      </c>
    </row>
    <row r="108" spans="2:31" ht="21" x14ac:dyDescent="0.25">
      <c r="B108" s="363" t="str">
        <f>+IF(COUNTA('UNITA E CONSUMI SOTTOUTENZE'!C133)&gt;0,'UNITA E CONSUMI SOTTOUTENZE'!B133,"")</f>
        <v/>
      </c>
      <c r="D108" s="83">
        <f>+IF(B108="",0,1*'DATI BOLLETTA'!$D$57*'DATI BOLLETTA'!$C$34*'Articolazione tariffaria'!$F$35)</f>
        <v>0</v>
      </c>
      <c r="E108" s="83">
        <f>+IF(B108="",0,1*'DATI BOLLETTA'!$D$58*'DATI BOLLETTA'!$C$34*'Articolazione tariffaria'!$F$36)</f>
        <v>0</v>
      </c>
      <c r="F108" s="83">
        <f>+IF(B108="",0,1*'DATI BOLLETTA'!$D$59*'DATI BOLLETTA'!$C$34*'Articolazione tariffaria'!$F$37)</f>
        <v>0</v>
      </c>
      <c r="G108" s="84">
        <f t="shared" si="25"/>
        <v>0</v>
      </c>
      <c r="H108" s="50"/>
      <c r="I108" s="130">
        <f>+IF('UNITA E CONSUMI SOTTOUTENZE'!E133&gt;'Articolazione tariffaria'!C$13*'RIPARTIZ SOTTO-UTENZA_dettagl'!C$106,('UNITA E CONSUMI SOTTOUTENZE'!E133-'Articolazione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tariffaria'!C$12*'RIPARTIZ SOTTO-UTENZA_dettagl'!C$106,('UNITA E CONSUMI SOTTOUTENZE'!E133-'Articolazione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tariffaria'!C$11*'RIPARTIZ SOTTO-UTENZA_dettagl'!C$106,('UNITA E CONSUMI SOTTOUTENZE'!E133-'Articolazione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tariffaria'!C$10*'RIPARTIZ SOTTO-UTENZA_dettagl'!C$106,('UNITA E CONSUMI SOTTOUTENZE'!E133-'Articolazione tariffaria'!C$10*'RIPARTIZ SOTTO-UTENZA_dettagl'!C$106)*'Articolazione tariffaria'!F$10+'Articolazione tariffaria'!D$9*'RIPARTIZ SOTTO-UTENZA_dettagl'!C$106*'Articolazione tariffaria'!F$9,'UNITA E CONSUMI SOTTOUTENZE'!E133*'Articolazione tariffaria'!F$9))))*'DATI BOLLETTA'!D$57</f>
        <v>0</v>
      </c>
      <c r="J108" s="83">
        <f>+'UNITA E CONSUMI SOTTOUTENZE'!E133*'Articolazione tariffaria'!$F$31*'DATI BOLLETTA'!$D$58</f>
        <v>0</v>
      </c>
      <c r="K108" s="83">
        <f>+'UNITA E CONSUMI SOTTOUTENZE'!E133*'Articolazione tariffaria'!$F$32*'DATI BOLLETTA'!$D$59</f>
        <v>0</v>
      </c>
      <c r="L108" s="83">
        <f t="shared" si="26"/>
        <v>0</v>
      </c>
      <c r="M108" s="50"/>
      <c r="N108" s="83">
        <f>+'UNITA E CONSUMI SOTTOUTENZE'!E133*'Articolazione tariffaria'!$F$59*'DATI BOLLETTA'!$D$57</f>
        <v>0</v>
      </c>
      <c r="O108" s="83">
        <f>+'UNITA E CONSUMI SOTTOUTENZE'!E133*'Articolazione tariffaria'!$F$59*'DATI BOLLETTA'!$D$58</f>
        <v>0</v>
      </c>
      <c r="P108" s="83">
        <f>+'UNITA E CONSUMI SOTTOUTENZE'!E133*'Articolazione tariffaria'!$F$59*'DATI BOLLETTA'!$D$59</f>
        <v>0</v>
      </c>
      <c r="Q108" s="84">
        <f t="shared" si="27"/>
        <v>0</v>
      </c>
      <c r="R108" s="50"/>
      <c r="S108" s="83">
        <f>+'UNITA E CONSUMI SOTTOUTENZE'!E133*'Articolazione tariffaria'!$F$49*'DATI BOLLETTA'!$D$57</f>
        <v>0</v>
      </c>
      <c r="T108" s="83">
        <f>+'UNITA E CONSUMI SOTTOUTENZE'!E133*'Articolazione tariffaria'!$F$50*'DATI BOLLETTA'!$D$58</f>
        <v>0</v>
      </c>
      <c r="U108" s="83">
        <f>+'UNITA E CONSUMI SOTTOUTENZE'!E133*'Articolazione tariffaria'!$F$51*'DATI BOLLETTA'!$D$59</f>
        <v>0</v>
      </c>
      <c r="V108" s="84">
        <f t="shared" ref="V108:V171" si="30">+SUM(S108:U108)</f>
        <v>0</v>
      </c>
      <c r="W108" s="52"/>
      <c r="X108" s="83">
        <f t="shared" ref="X108:X171" si="31">+G108+L108+Q108+V108</f>
        <v>0</v>
      </c>
      <c r="Y108" s="83">
        <f t="shared" ref="Y108:Y171" si="32">+X108*Y$3</f>
        <v>0</v>
      </c>
      <c r="Z108" s="83">
        <f t="shared" ref="Z108:Z171" si="33">+X108+Y108</f>
        <v>0</v>
      </c>
      <c r="AA108" s="373" t="str">
        <f t="shared" si="28"/>
        <v/>
      </c>
      <c r="AB108" s="52"/>
      <c r="AC108" s="83">
        <f t="shared" si="29"/>
        <v>0</v>
      </c>
      <c r="AE108" s="106">
        <f t="shared" ref="AE108:AE171" si="34">+Z108+AC108</f>
        <v>0</v>
      </c>
    </row>
    <row r="109" spans="2:31" ht="21" x14ac:dyDescent="0.25">
      <c r="B109" s="363" t="str">
        <f>+IF(COUNTA('UNITA E CONSUMI SOTTOUTENZE'!C134)&gt;0,'UNITA E CONSUMI SOTTOUTENZE'!B134,"")</f>
        <v/>
      </c>
      <c r="D109" s="83">
        <f>+IF(B109="",0,1*'DATI BOLLETTA'!$D$57*'DATI BOLLETTA'!$C$34*'Articolazione tariffaria'!$F$35)</f>
        <v>0</v>
      </c>
      <c r="E109" s="83">
        <f>+IF(B109="",0,1*'DATI BOLLETTA'!$D$58*'DATI BOLLETTA'!$C$34*'Articolazione tariffaria'!$F$36)</f>
        <v>0</v>
      </c>
      <c r="F109" s="83">
        <f>+IF(B109="",0,1*'DATI BOLLETTA'!$D$59*'DATI BOLLETTA'!$C$34*'Articolazione tariffaria'!$F$37)</f>
        <v>0</v>
      </c>
      <c r="G109" s="84">
        <f t="shared" si="25"/>
        <v>0</v>
      </c>
      <c r="H109" s="50"/>
      <c r="I109" s="130">
        <f>+IF('UNITA E CONSUMI SOTTOUTENZE'!E134&gt;'Articolazione tariffaria'!C$13*'RIPARTIZ SOTTO-UTENZA_dettagl'!C$106,('UNITA E CONSUMI SOTTOUTENZE'!E134-'Articolazione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tariffaria'!C$12*'RIPARTIZ SOTTO-UTENZA_dettagl'!C$106,('UNITA E CONSUMI SOTTOUTENZE'!E134-'Articolazione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tariffaria'!C$11*'RIPARTIZ SOTTO-UTENZA_dettagl'!C$106,('UNITA E CONSUMI SOTTOUTENZE'!E134-'Articolazione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tariffaria'!C$10*'RIPARTIZ SOTTO-UTENZA_dettagl'!C$106,('UNITA E CONSUMI SOTTOUTENZE'!E134-'Articolazione tariffaria'!C$10*'RIPARTIZ SOTTO-UTENZA_dettagl'!C$106)*'Articolazione tariffaria'!F$10+'Articolazione tariffaria'!D$9*'RIPARTIZ SOTTO-UTENZA_dettagl'!C$106*'Articolazione tariffaria'!F$9,'UNITA E CONSUMI SOTTOUTENZE'!E134*'Articolazione tariffaria'!F$9))))*'DATI BOLLETTA'!D$57</f>
        <v>0</v>
      </c>
      <c r="J109" s="83">
        <f>+'UNITA E CONSUMI SOTTOUTENZE'!E134*'Articolazione tariffaria'!$F$31*'DATI BOLLETTA'!$D$58</f>
        <v>0</v>
      </c>
      <c r="K109" s="83">
        <f>+'UNITA E CONSUMI SOTTOUTENZE'!E134*'Articolazione tariffaria'!$F$32*'DATI BOLLETTA'!$D$59</f>
        <v>0</v>
      </c>
      <c r="L109" s="83">
        <f t="shared" si="26"/>
        <v>0</v>
      </c>
      <c r="M109" s="50"/>
      <c r="N109" s="83">
        <f>+'UNITA E CONSUMI SOTTOUTENZE'!E134*'Articolazione tariffaria'!$F$59*'DATI BOLLETTA'!$D$57</f>
        <v>0</v>
      </c>
      <c r="O109" s="83">
        <f>+'UNITA E CONSUMI SOTTOUTENZE'!E134*'Articolazione tariffaria'!$F$59*'DATI BOLLETTA'!$D$58</f>
        <v>0</v>
      </c>
      <c r="P109" s="83">
        <f>+'UNITA E CONSUMI SOTTOUTENZE'!E134*'Articolazione tariffaria'!$F$59*'DATI BOLLETTA'!$D$59</f>
        <v>0</v>
      </c>
      <c r="Q109" s="84">
        <f t="shared" si="27"/>
        <v>0</v>
      </c>
      <c r="R109" s="50"/>
      <c r="S109" s="83">
        <f>+'UNITA E CONSUMI SOTTOUTENZE'!E134*'Articolazione tariffaria'!$F$49*'DATI BOLLETTA'!$D$57</f>
        <v>0</v>
      </c>
      <c r="T109" s="83">
        <f>+'UNITA E CONSUMI SOTTOUTENZE'!E134*'Articolazione tariffaria'!$F$50*'DATI BOLLETTA'!$D$58</f>
        <v>0</v>
      </c>
      <c r="U109" s="83">
        <f>+'UNITA E CONSUMI SOTTOUTENZE'!E134*'Articolazione tariffaria'!$F$51*'DATI BOLLETTA'!$D$59</f>
        <v>0</v>
      </c>
      <c r="V109" s="84">
        <f t="shared" si="30"/>
        <v>0</v>
      </c>
      <c r="W109" s="52"/>
      <c r="X109" s="83">
        <f t="shared" si="31"/>
        <v>0</v>
      </c>
      <c r="Y109" s="83">
        <f t="shared" si="32"/>
        <v>0</v>
      </c>
      <c r="Z109" s="83">
        <f t="shared" si="33"/>
        <v>0</v>
      </c>
      <c r="AA109" s="373" t="str">
        <f t="shared" si="28"/>
        <v/>
      </c>
      <c r="AB109" s="52"/>
      <c r="AC109" s="83">
        <f t="shared" si="29"/>
        <v>0</v>
      </c>
      <c r="AE109" s="106">
        <f t="shared" si="34"/>
        <v>0</v>
      </c>
    </row>
    <row r="110" spans="2:31" ht="21" x14ac:dyDescent="0.25">
      <c r="B110" s="363" t="str">
        <f>+IF(COUNTA('UNITA E CONSUMI SOTTOUTENZE'!C135)&gt;0,'UNITA E CONSUMI SOTTOUTENZE'!B135,"")</f>
        <v/>
      </c>
      <c r="D110" s="83">
        <f>+IF(B110="",0,1*'DATI BOLLETTA'!$D$57*'DATI BOLLETTA'!$C$34*'Articolazione tariffaria'!$F$35)</f>
        <v>0</v>
      </c>
      <c r="E110" s="83">
        <f>+IF(B110="",0,1*'DATI BOLLETTA'!$D$58*'DATI BOLLETTA'!$C$34*'Articolazione tariffaria'!$F$36)</f>
        <v>0</v>
      </c>
      <c r="F110" s="83">
        <f>+IF(B110="",0,1*'DATI BOLLETTA'!$D$59*'DATI BOLLETTA'!$C$34*'Articolazione tariffaria'!$F$37)</f>
        <v>0</v>
      </c>
      <c r="G110" s="84">
        <f t="shared" si="25"/>
        <v>0</v>
      </c>
      <c r="H110" s="50"/>
      <c r="I110" s="130">
        <f>+IF('UNITA E CONSUMI SOTTOUTENZE'!E135&gt;'Articolazione tariffaria'!C$13*'RIPARTIZ SOTTO-UTENZA_dettagl'!C$106,('UNITA E CONSUMI SOTTOUTENZE'!E135-'Articolazione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tariffaria'!C$12*'RIPARTIZ SOTTO-UTENZA_dettagl'!C$106,('UNITA E CONSUMI SOTTOUTENZE'!E135-'Articolazione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tariffaria'!C$11*'RIPARTIZ SOTTO-UTENZA_dettagl'!C$106,('UNITA E CONSUMI SOTTOUTENZE'!E135-'Articolazione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tariffaria'!C$10*'RIPARTIZ SOTTO-UTENZA_dettagl'!C$106,('UNITA E CONSUMI SOTTOUTENZE'!E135-'Articolazione tariffaria'!C$10*'RIPARTIZ SOTTO-UTENZA_dettagl'!C$106)*'Articolazione tariffaria'!F$10+'Articolazione tariffaria'!D$9*'RIPARTIZ SOTTO-UTENZA_dettagl'!C$106*'Articolazione tariffaria'!F$9,'UNITA E CONSUMI SOTTOUTENZE'!E135*'Articolazione tariffaria'!F$9))))*'DATI BOLLETTA'!D$57</f>
        <v>0</v>
      </c>
      <c r="J110" s="83">
        <f>+'UNITA E CONSUMI SOTTOUTENZE'!E135*'Articolazione tariffaria'!$F$31*'DATI BOLLETTA'!$D$58</f>
        <v>0</v>
      </c>
      <c r="K110" s="83">
        <f>+'UNITA E CONSUMI SOTTOUTENZE'!E135*'Articolazione tariffaria'!$F$32*'DATI BOLLETTA'!$D$59</f>
        <v>0</v>
      </c>
      <c r="L110" s="83">
        <f t="shared" si="26"/>
        <v>0</v>
      </c>
      <c r="M110" s="50"/>
      <c r="N110" s="83">
        <f>+'UNITA E CONSUMI SOTTOUTENZE'!E135*'Articolazione tariffaria'!$F$59*'DATI BOLLETTA'!$D$57</f>
        <v>0</v>
      </c>
      <c r="O110" s="83">
        <f>+'UNITA E CONSUMI SOTTOUTENZE'!E135*'Articolazione tariffaria'!$F$59*'DATI BOLLETTA'!$D$58</f>
        <v>0</v>
      </c>
      <c r="P110" s="83">
        <f>+'UNITA E CONSUMI SOTTOUTENZE'!E135*'Articolazione tariffaria'!$F$59*'DATI BOLLETTA'!$D$59</f>
        <v>0</v>
      </c>
      <c r="Q110" s="84">
        <f t="shared" si="27"/>
        <v>0</v>
      </c>
      <c r="R110" s="50"/>
      <c r="S110" s="83">
        <f>+'UNITA E CONSUMI SOTTOUTENZE'!E135*'Articolazione tariffaria'!$F$49*'DATI BOLLETTA'!$D$57</f>
        <v>0</v>
      </c>
      <c r="T110" s="83">
        <f>+'UNITA E CONSUMI SOTTOUTENZE'!E135*'Articolazione tariffaria'!$F$50*'DATI BOLLETTA'!$D$58</f>
        <v>0</v>
      </c>
      <c r="U110" s="83">
        <f>+'UNITA E CONSUMI SOTTOUTENZE'!E135*'Articolazione tariffaria'!$F$51*'DATI BOLLETTA'!$D$59</f>
        <v>0</v>
      </c>
      <c r="V110" s="84">
        <f t="shared" si="30"/>
        <v>0</v>
      </c>
      <c r="W110" s="52"/>
      <c r="X110" s="83">
        <f t="shared" si="31"/>
        <v>0</v>
      </c>
      <c r="Y110" s="83">
        <f t="shared" si="32"/>
        <v>0</v>
      </c>
      <c r="Z110" s="83">
        <f t="shared" si="33"/>
        <v>0</v>
      </c>
      <c r="AA110" s="373" t="str">
        <f t="shared" si="28"/>
        <v/>
      </c>
      <c r="AB110" s="52"/>
      <c r="AC110" s="83">
        <f t="shared" si="29"/>
        <v>0</v>
      </c>
      <c r="AE110" s="106">
        <f t="shared" si="34"/>
        <v>0</v>
      </c>
    </row>
    <row r="111" spans="2:31" ht="21" x14ac:dyDescent="0.25">
      <c r="B111" s="363" t="str">
        <f>+IF(COUNTA('UNITA E CONSUMI SOTTOUTENZE'!C136)&gt;0,'UNITA E CONSUMI SOTTOUTENZE'!B136,"")</f>
        <v/>
      </c>
      <c r="D111" s="83">
        <f>+IF(B111="",0,1*'DATI BOLLETTA'!$D$57*'DATI BOLLETTA'!$C$34*'Articolazione tariffaria'!$F$35)</f>
        <v>0</v>
      </c>
      <c r="E111" s="83">
        <f>+IF(B111="",0,1*'DATI BOLLETTA'!$D$58*'DATI BOLLETTA'!$C$34*'Articolazione tariffaria'!$F$36)</f>
        <v>0</v>
      </c>
      <c r="F111" s="83">
        <f>+IF(B111="",0,1*'DATI BOLLETTA'!$D$59*'DATI BOLLETTA'!$C$34*'Articolazione tariffaria'!$F$37)</f>
        <v>0</v>
      </c>
      <c r="G111" s="84">
        <f t="shared" si="25"/>
        <v>0</v>
      </c>
      <c r="H111" s="50"/>
      <c r="I111" s="130">
        <f>+IF('UNITA E CONSUMI SOTTOUTENZE'!E136&gt;'Articolazione tariffaria'!C$13*'RIPARTIZ SOTTO-UTENZA_dettagl'!C$106,('UNITA E CONSUMI SOTTOUTENZE'!E136-'Articolazione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tariffaria'!C$12*'RIPARTIZ SOTTO-UTENZA_dettagl'!C$106,('UNITA E CONSUMI SOTTOUTENZE'!E136-'Articolazione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tariffaria'!C$11*'RIPARTIZ SOTTO-UTENZA_dettagl'!C$106,('UNITA E CONSUMI SOTTOUTENZE'!E136-'Articolazione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tariffaria'!C$10*'RIPARTIZ SOTTO-UTENZA_dettagl'!C$106,('UNITA E CONSUMI SOTTOUTENZE'!E136-'Articolazione tariffaria'!C$10*'RIPARTIZ SOTTO-UTENZA_dettagl'!C$106)*'Articolazione tariffaria'!F$10+'Articolazione tariffaria'!D$9*'RIPARTIZ SOTTO-UTENZA_dettagl'!C$106*'Articolazione tariffaria'!F$9,'UNITA E CONSUMI SOTTOUTENZE'!E136*'Articolazione tariffaria'!F$9))))*'DATI BOLLETTA'!D$57</f>
        <v>0</v>
      </c>
      <c r="J111" s="83">
        <f>+'UNITA E CONSUMI SOTTOUTENZE'!E136*'Articolazione tariffaria'!$F$31*'DATI BOLLETTA'!$D$58</f>
        <v>0</v>
      </c>
      <c r="K111" s="83">
        <f>+'UNITA E CONSUMI SOTTOUTENZE'!E136*'Articolazione tariffaria'!$F$32*'DATI BOLLETTA'!$D$59</f>
        <v>0</v>
      </c>
      <c r="L111" s="83">
        <f t="shared" si="26"/>
        <v>0</v>
      </c>
      <c r="M111" s="50"/>
      <c r="N111" s="83">
        <f>+'UNITA E CONSUMI SOTTOUTENZE'!E136*'Articolazione tariffaria'!$F$59*'DATI BOLLETTA'!$D$57</f>
        <v>0</v>
      </c>
      <c r="O111" s="83">
        <f>+'UNITA E CONSUMI SOTTOUTENZE'!E136*'Articolazione tariffaria'!$F$59*'DATI BOLLETTA'!$D$58</f>
        <v>0</v>
      </c>
      <c r="P111" s="83">
        <f>+'UNITA E CONSUMI SOTTOUTENZE'!E136*'Articolazione tariffaria'!$F$59*'DATI BOLLETTA'!$D$59</f>
        <v>0</v>
      </c>
      <c r="Q111" s="84">
        <f t="shared" si="27"/>
        <v>0</v>
      </c>
      <c r="R111" s="50"/>
      <c r="S111" s="83">
        <f>+'UNITA E CONSUMI SOTTOUTENZE'!E136*'Articolazione tariffaria'!$F$49*'DATI BOLLETTA'!$D$57</f>
        <v>0</v>
      </c>
      <c r="T111" s="83">
        <f>+'UNITA E CONSUMI SOTTOUTENZE'!E136*'Articolazione tariffaria'!$F$50*'DATI BOLLETTA'!$D$58</f>
        <v>0</v>
      </c>
      <c r="U111" s="83">
        <f>+'UNITA E CONSUMI SOTTOUTENZE'!E136*'Articolazione tariffaria'!$F$51*'DATI BOLLETTA'!$D$59</f>
        <v>0</v>
      </c>
      <c r="V111" s="84">
        <f t="shared" si="30"/>
        <v>0</v>
      </c>
      <c r="W111" s="52"/>
      <c r="X111" s="83">
        <f t="shared" si="31"/>
        <v>0</v>
      </c>
      <c r="Y111" s="83">
        <f t="shared" si="32"/>
        <v>0</v>
      </c>
      <c r="Z111" s="83">
        <f t="shared" si="33"/>
        <v>0</v>
      </c>
      <c r="AA111" s="373" t="str">
        <f t="shared" si="28"/>
        <v/>
      </c>
      <c r="AB111" s="52"/>
      <c r="AC111" s="83">
        <f t="shared" si="29"/>
        <v>0</v>
      </c>
      <c r="AE111" s="106">
        <f t="shared" si="34"/>
        <v>0</v>
      </c>
    </row>
    <row r="112" spans="2:31" ht="21" x14ac:dyDescent="0.25">
      <c r="B112" s="363" t="str">
        <f>+IF(COUNTA('UNITA E CONSUMI SOTTOUTENZE'!C137)&gt;0,'UNITA E CONSUMI SOTTOUTENZE'!B137,"")</f>
        <v/>
      </c>
      <c r="D112" s="83">
        <f>+IF(B112="",0,1*'DATI BOLLETTA'!$D$57*'DATI BOLLETTA'!$C$34*'Articolazione tariffaria'!$F$35)</f>
        <v>0</v>
      </c>
      <c r="E112" s="83">
        <f>+IF(B112="",0,1*'DATI BOLLETTA'!$D$58*'DATI BOLLETTA'!$C$34*'Articolazione tariffaria'!$F$36)</f>
        <v>0</v>
      </c>
      <c r="F112" s="83">
        <f>+IF(B112="",0,1*'DATI BOLLETTA'!$D$59*'DATI BOLLETTA'!$C$34*'Articolazione tariffaria'!$F$37)</f>
        <v>0</v>
      </c>
      <c r="G112" s="84">
        <f t="shared" si="25"/>
        <v>0</v>
      </c>
      <c r="H112" s="50"/>
      <c r="I112" s="130">
        <f>+IF('UNITA E CONSUMI SOTTOUTENZE'!E137&gt;'Articolazione tariffaria'!C$13*'RIPARTIZ SOTTO-UTENZA_dettagl'!C$106,('UNITA E CONSUMI SOTTOUTENZE'!E137-'Articolazione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tariffaria'!C$12*'RIPARTIZ SOTTO-UTENZA_dettagl'!C$106,('UNITA E CONSUMI SOTTOUTENZE'!E137-'Articolazione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tariffaria'!C$11*'RIPARTIZ SOTTO-UTENZA_dettagl'!C$106,('UNITA E CONSUMI SOTTOUTENZE'!E137-'Articolazione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tariffaria'!C$10*'RIPARTIZ SOTTO-UTENZA_dettagl'!C$106,('UNITA E CONSUMI SOTTOUTENZE'!E137-'Articolazione tariffaria'!C$10*'RIPARTIZ SOTTO-UTENZA_dettagl'!C$106)*'Articolazione tariffaria'!F$10+'Articolazione tariffaria'!D$9*'RIPARTIZ SOTTO-UTENZA_dettagl'!C$106*'Articolazione tariffaria'!F$9,'UNITA E CONSUMI SOTTOUTENZE'!E137*'Articolazione tariffaria'!F$9))))*'DATI BOLLETTA'!D$57</f>
        <v>0</v>
      </c>
      <c r="J112" s="83">
        <f>+'UNITA E CONSUMI SOTTOUTENZE'!E137*'Articolazione tariffaria'!$F$31*'DATI BOLLETTA'!$D$58</f>
        <v>0</v>
      </c>
      <c r="K112" s="83">
        <f>+'UNITA E CONSUMI SOTTOUTENZE'!E137*'Articolazione tariffaria'!$F$32*'DATI BOLLETTA'!$D$59</f>
        <v>0</v>
      </c>
      <c r="L112" s="83">
        <f t="shared" si="26"/>
        <v>0</v>
      </c>
      <c r="M112" s="50"/>
      <c r="N112" s="83">
        <f>+'UNITA E CONSUMI SOTTOUTENZE'!E137*'Articolazione tariffaria'!$F$59*'DATI BOLLETTA'!$D$57</f>
        <v>0</v>
      </c>
      <c r="O112" s="83">
        <f>+'UNITA E CONSUMI SOTTOUTENZE'!E137*'Articolazione tariffaria'!$F$59*'DATI BOLLETTA'!$D$58</f>
        <v>0</v>
      </c>
      <c r="P112" s="83">
        <f>+'UNITA E CONSUMI SOTTOUTENZE'!E137*'Articolazione tariffaria'!$F$59*'DATI BOLLETTA'!$D$59</f>
        <v>0</v>
      </c>
      <c r="Q112" s="84">
        <f t="shared" si="27"/>
        <v>0</v>
      </c>
      <c r="R112" s="50"/>
      <c r="S112" s="83">
        <f>+'UNITA E CONSUMI SOTTOUTENZE'!E137*'Articolazione tariffaria'!$F$49*'DATI BOLLETTA'!$D$57</f>
        <v>0</v>
      </c>
      <c r="T112" s="83">
        <f>+'UNITA E CONSUMI SOTTOUTENZE'!E137*'Articolazione tariffaria'!$F$50*'DATI BOLLETTA'!$D$58</f>
        <v>0</v>
      </c>
      <c r="U112" s="83">
        <f>+'UNITA E CONSUMI SOTTOUTENZE'!E137*'Articolazione tariffaria'!$F$51*'DATI BOLLETTA'!$D$59</f>
        <v>0</v>
      </c>
      <c r="V112" s="84">
        <f t="shared" si="30"/>
        <v>0</v>
      </c>
      <c r="W112" s="52"/>
      <c r="X112" s="83">
        <f t="shared" si="31"/>
        <v>0</v>
      </c>
      <c r="Y112" s="83">
        <f t="shared" si="32"/>
        <v>0</v>
      </c>
      <c r="Z112" s="83">
        <f t="shared" si="33"/>
        <v>0</v>
      </c>
      <c r="AA112" s="373" t="str">
        <f t="shared" si="28"/>
        <v/>
      </c>
      <c r="AB112" s="52"/>
      <c r="AC112" s="83">
        <f t="shared" si="29"/>
        <v>0</v>
      </c>
      <c r="AE112" s="106">
        <f t="shared" si="34"/>
        <v>0</v>
      </c>
    </row>
    <row r="113" spans="2:31" ht="21" x14ac:dyDescent="0.25">
      <c r="B113" s="363" t="str">
        <f>+IF(COUNTA('UNITA E CONSUMI SOTTOUTENZE'!C138)&gt;0,'UNITA E CONSUMI SOTTOUTENZE'!B138,"")</f>
        <v/>
      </c>
      <c r="D113" s="83">
        <f>+IF(B113="",0,1*'DATI BOLLETTA'!$D$57*'DATI BOLLETTA'!$C$34*'Articolazione tariffaria'!$F$35)</f>
        <v>0</v>
      </c>
      <c r="E113" s="83">
        <f>+IF(B113="",0,1*'DATI BOLLETTA'!$D$58*'DATI BOLLETTA'!$C$34*'Articolazione tariffaria'!$F$36)</f>
        <v>0</v>
      </c>
      <c r="F113" s="83">
        <f>+IF(B113="",0,1*'DATI BOLLETTA'!$D$59*'DATI BOLLETTA'!$C$34*'Articolazione tariffaria'!$F$37)</f>
        <v>0</v>
      </c>
      <c r="G113" s="84">
        <f t="shared" si="25"/>
        <v>0</v>
      </c>
      <c r="H113" s="50"/>
      <c r="I113" s="130">
        <f>+IF('UNITA E CONSUMI SOTTOUTENZE'!E138&gt;'Articolazione tariffaria'!C$13*'RIPARTIZ SOTTO-UTENZA_dettagl'!C$106,('UNITA E CONSUMI SOTTOUTENZE'!E138-'Articolazione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tariffaria'!C$12*'RIPARTIZ SOTTO-UTENZA_dettagl'!C$106,('UNITA E CONSUMI SOTTOUTENZE'!E138-'Articolazione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tariffaria'!C$11*'RIPARTIZ SOTTO-UTENZA_dettagl'!C$106,('UNITA E CONSUMI SOTTOUTENZE'!E138-'Articolazione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tariffaria'!C$10*'RIPARTIZ SOTTO-UTENZA_dettagl'!C$106,('UNITA E CONSUMI SOTTOUTENZE'!E138-'Articolazione tariffaria'!C$10*'RIPARTIZ SOTTO-UTENZA_dettagl'!C$106)*'Articolazione tariffaria'!F$10+'Articolazione tariffaria'!D$9*'RIPARTIZ SOTTO-UTENZA_dettagl'!C$106*'Articolazione tariffaria'!F$9,'UNITA E CONSUMI SOTTOUTENZE'!E138*'Articolazione tariffaria'!F$9))))*'DATI BOLLETTA'!D$57</f>
        <v>0</v>
      </c>
      <c r="J113" s="83">
        <f>+'UNITA E CONSUMI SOTTOUTENZE'!E138*'Articolazione tariffaria'!$F$31*'DATI BOLLETTA'!$D$58</f>
        <v>0</v>
      </c>
      <c r="K113" s="83">
        <f>+'UNITA E CONSUMI SOTTOUTENZE'!E138*'Articolazione tariffaria'!$F$32*'DATI BOLLETTA'!$D$59</f>
        <v>0</v>
      </c>
      <c r="L113" s="83">
        <f t="shared" si="26"/>
        <v>0</v>
      </c>
      <c r="M113" s="50"/>
      <c r="N113" s="83">
        <f>+'UNITA E CONSUMI SOTTOUTENZE'!E138*'Articolazione tariffaria'!$F$59*'DATI BOLLETTA'!$D$57</f>
        <v>0</v>
      </c>
      <c r="O113" s="83">
        <f>+'UNITA E CONSUMI SOTTOUTENZE'!E138*'Articolazione tariffaria'!$F$59*'DATI BOLLETTA'!$D$58</f>
        <v>0</v>
      </c>
      <c r="P113" s="83">
        <f>+'UNITA E CONSUMI SOTTOUTENZE'!E138*'Articolazione tariffaria'!$F$59*'DATI BOLLETTA'!$D$59</f>
        <v>0</v>
      </c>
      <c r="Q113" s="84">
        <f t="shared" si="27"/>
        <v>0</v>
      </c>
      <c r="R113" s="50"/>
      <c r="S113" s="83">
        <f>+'UNITA E CONSUMI SOTTOUTENZE'!E138*'Articolazione tariffaria'!$F$49*'DATI BOLLETTA'!$D$57</f>
        <v>0</v>
      </c>
      <c r="T113" s="83">
        <f>+'UNITA E CONSUMI SOTTOUTENZE'!E138*'Articolazione tariffaria'!$F$50*'DATI BOLLETTA'!$D$58</f>
        <v>0</v>
      </c>
      <c r="U113" s="83">
        <f>+'UNITA E CONSUMI SOTTOUTENZE'!E138*'Articolazione tariffaria'!$F$51*'DATI BOLLETTA'!$D$59</f>
        <v>0</v>
      </c>
      <c r="V113" s="84">
        <f t="shared" si="30"/>
        <v>0</v>
      </c>
      <c r="W113" s="52"/>
      <c r="X113" s="83">
        <f t="shared" si="31"/>
        <v>0</v>
      </c>
      <c r="Y113" s="83">
        <f t="shared" si="32"/>
        <v>0</v>
      </c>
      <c r="Z113" s="83">
        <f t="shared" si="33"/>
        <v>0</v>
      </c>
      <c r="AA113" s="373" t="str">
        <f t="shared" si="28"/>
        <v/>
      </c>
      <c r="AB113" s="52"/>
      <c r="AC113" s="83">
        <f t="shared" si="29"/>
        <v>0</v>
      </c>
      <c r="AE113" s="106">
        <f t="shared" si="34"/>
        <v>0</v>
      </c>
    </row>
    <row r="114" spans="2:31" ht="21" x14ac:dyDescent="0.25">
      <c r="B114" s="363" t="str">
        <f>+IF(COUNTA('UNITA E CONSUMI SOTTOUTENZE'!C139)&gt;0,'UNITA E CONSUMI SOTTOUTENZE'!B139,"")</f>
        <v/>
      </c>
      <c r="D114" s="83">
        <f>+IF(B114="",0,1*'DATI BOLLETTA'!$D$57*'DATI BOLLETTA'!$C$34*'Articolazione tariffaria'!$F$35)</f>
        <v>0</v>
      </c>
      <c r="E114" s="83">
        <f>+IF(B114="",0,1*'DATI BOLLETTA'!$D$58*'DATI BOLLETTA'!$C$34*'Articolazione tariffaria'!$F$36)</f>
        <v>0</v>
      </c>
      <c r="F114" s="83">
        <f>+IF(B114="",0,1*'DATI BOLLETTA'!$D$59*'DATI BOLLETTA'!$C$34*'Articolazione tariffaria'!$F$37)</f>
        <v>0</v>
      </c>
      <c r="G114" s="84">
        <f t="shared" si="25"/>
        <v>0</v>
      </c>
      <c r="H114" s="50"/>
      <c r="I114" s="130">
        <f>+IF('UNITA E CONSUMI SOTTOUTENZE'!E139&gt;'Articolazione tariffaria'!C$13*'RIPARTIZ SOTTO-UTENZA_dettagl'!C$106,('UNITA E CONSUMI SOTTOUTENZE'!E139-'Articolazione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tariffaria'!C$12*'RIPARTIZ SOTTO-UTENZA_dettagl'!C$106,('UNITA E CONSUMI SOTTOUTENZE'!E139-'Articolazione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tariffaria'!C$11*'RIPARTIZ SOTTO-UTENZA_dettagl'!C$106,('UNITA E CONSUMI SOTTOUTENZE'!E139-'Articolazione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tariffaria'!C$10*'RIPARTIZ SOTTO-UTENZA_dettagl'!C$106,('UNITA E CONSUMI SOTTOUTENZE'!E139-'Articolazione tariffaria'!C$10*'RIPARTIZ SOTTO-UTENZA_dettagl'!C$106)*'Articolazione tariffaria'!F$10+'Articolazione tariffaria'!D$9*'RIPARTIZ SOTTO-UTENZA_dettagl'!C$106*'Articolazione tariffaria'!F$9,'UNITA E CONSUMI SOTTOUTENZE'!E139*'Articolazione tariffaria'!F$9))))*'DATI BOLLETTA'!D$57</f>
        <v>0</v>
      </c>
      <c r="J114" s="83">
        <f>+'UNITA E CONSUMI SOTTOUTENZE'!E139*'Articolazione tariffaria'!$F$31*'DATI BOLLETTA'!$D$58</f>
        <v>0</v>
      </c>
      <c r="K114" s="83">
        <f>+'UNITA E CONSUMI SOTTOUTENZE'!E139*'Articolazione tariffaria'!$F$32*'DATI BOLLETTA'!$D$59</f>
        <v>0</v>
      </c>
      <c r="L114" s="83">
        <f t="shared" si="26"/>
        <v>0</v>
      </c>
      <c r="M114" s="50"/>
      <c r="N114" s="83">
        <f>+'UNITA E CONSUMI SOTTOUTENZE'!E139*'Articolazione tariffaria'!$F$59*'DATI BOLLETTA'!$D$57</f>
        <v>0</v>
      </c>
      <c r="O114" s="83">
        <f>+'UNITA E CONSUMI SOTTOUTENZE'!E139*'Articolazione tariffaria'!$F$59*'DATI BOLLETTA'!$D$58</f>
        <v>0</v>
      </c>
      <c r="P114" s="83">
        <f>+'UNITA E CONSUMI SOTTOUTENZE'!E139*'Articolazione tariffaria'!$F$59*'DATI BOLLETTA'!$D$59</f>
        <v>0</v>
      </c>
      <c r="Q114" s="84">
        <f t="shared" si="27"/>
        <v>0</v>
      </c>
      <c r="R114" s="50"/>
      <c r="S114" s="83">
        <f>+'UNITA E CONSUMI SOTTOUTENZE'!E139*'Articolazione tariffaria'!$F$49*'DATI BOLLETTA'!$D$57</f>
        <v>0</v>
      </c>
      <c r="T114" s="83">
        <f>+'UNITA E CONSUMI SOTTOUTENZE'!E139*'Articolazione tariffaria'!$F$50*'DATI BOLLETTA'!$D$58</f>
        <v>0</v>
      </c>
      <c r="U114" s="83">
        <f>+'UNITA E CONSUMI SOTTOUTENZE'!E139*'Articolazione tariffaria'!$F$51*'DATI BOLLETTA'!$D$59</f>
        <v>0</v>
      </c>
      <c r="V114" s="84">
        <f t="shared" si="30"/>
        <v>0</v>
      </c>
      <c r="W114" s="52"/>
      <c r="X114" s="83">
        <f t="shared" si="31"/>
        <v>0</v>
      </c>
      <c r="Y114" s="83">
        <f t="shared" si="32"/>
        <v>0</v>
      </c>
      <c r="Z114" s="83">
        <f t="shared" si="33"/>
        <v>0</v>
      </c>
      <c r="AA114" s="373" t="str">
        <f t="shared" si="28"/>
        <v/>
      </c>
      <c r="AB114" s="52"/>
      <c r="AC114" s="83">
        <f t="shared" si="29"/>
        <v>0</v>
      </c>
      <c r="AE114" s="106">
        <f t="shared" si="34"/>
        <v>0</v>
      </c>
    </row>
    <row r="115" spans="2:31" ht="21" x14ac:dyDescent="0.25">
      <c r="B115" s="363" t="str">
        <f>+IF(COUNTA('UNITA E CONSUMI SOTTOUTENZE'!C140)&gt;0,'UNITA E CONSUMI SOTTOUTENZE'!B140,"")</f>
        <v/>
      </c>
      <c r="D115" s="83">
        <f>+IF(B115="",0,1*'DATI BOLLETTA'!$D$57*'DATI BOLLETTA'!$C$34*'Articolazione tariffaria'!$F$35)</f>
        <v>0</v>
      </c>
      <c r="E115" s="83">
        <f>+IF(B115="",0,1*'DATI BOLLETTA'!$D$58*'DATI BOLLETTA'!$C$34*'Articolazione tariffaria'!$F$36)</f>
        <v>0</v>
      </c>
      <c r="F115" s="83">
        <f>+IF(B115="",0,1*'DATI BOLLETTA'!$D$59*'DATI BOLLETTA'!$C$34*'Articolazione tariffaria'!$F$37)</f>
        <v>0</v>
      </c>
      <c r="G115" s="84">
        <f t="shared" si="25"/>
        <v>0</v>
      </c>
      <c r="H115" s="50"/>
      <c r="I115" s="130">
        <f>+IF('UNITA E CONSUMI SOTTOUTENZE'!E140&gt;'Articolazione tariffaria'!C$13*'RIPARTIZ SOTTO-UTENZA_dettagl'!C$106,('UNITA E CONSUMI SOTTOUTENZE'!E140-'Articolazione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tariffaria'!C$12*'RIPARTIZ SOTTO-UTENZA_dettagl'!C$106,('UNITA E CONSUMI SOTTOUTENZE'!E140-'Articolazione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tariffaria'!C$11*'RIPARTIZ SOTTO-UTENZA_dettagl'!C$106,('UNITA E CONSUMI SOTTOUTENZE'!E140-'Articolazione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tariffaria'!C$10*'RIPARTIZ SOTTO-UTENZA_dettagl'!C$106,('UNITA E CONSUMI SOTTOUTENZE'!E140-'Articolazione tariffaria'!C$10*'RIPARTIZ SOTTO-UTENZA_dettagl'!C$106)*'Articolazione tariffaria'!F$10+'Articolazione tariffaria'!D$9*'RIPARTIZ SOTTO-UTENZA_dettagl'!C$106*'Articolazione tariffaria'!F$9,'UNITA E CONSUMI SOTTOUTENZE'!E140*'Articolazione tariffaria'!F$9))))*'DATI BOLLETTA'!D$57</f>
        <v>0</v>
      </c>
      <c r="J115" s="83">
        <f>+'UNITA E CONSUMI SOTTOUTENZE'!E140*'Articolazione tariffaria'!$F$31*'DATI BOLLETTA'!$D$58</f>
        <v>0</v>
      </c>
      <c r="K115" s="83">
        <f>+'UNITA E CONSUMI SOTTOUTENZE'!E140*'Articolazione tariffaria'!$F$32*'DATI BOLLETTA'!$D$59</f>
        <v>0</v>
      </c>
      <c r="L115" s="83">
        <f t="shared" si="26"/>
        <v>0</v>
      </c>
      <c r="M115" s="50"/>
      <c r="N115" s="83">
        <f>+'UNITA E CONSUMI SOTTOUTENZE'!E140*'Articolazione tariffaria'!$F$59*'DATI BOLLETTA'!$D$57</f>
        <v>0</v>
      </c>
      <c r="O115" s="83">
        <f>+'UNITA E CONSUMI SOTTOUTENZE'!E140*'Articolazione tariffaria'!$F$59*'DATI BOLLETTA'!$D$58</f>
        <v>0</v>
      </c>
      <c r="P115" s="83">
        <f>+'UNITA E CONSUMI SOTTOUTENZE'!E140*'Articolazione tariffaria'!$F$59*'DATI BOLLETTA'!$D$59</f>
        <v>0</v>
      </c>
      <c r="Q115" s="84">
        <f t="shared" si="27"/>
        <v>0</v>
      </c>
      <c r="R115" s="50"/>
      <c r="S115" s="83">
        <f>+'UNITA E CONSUMI SOTTOUTENZE'!E140*'Articolazione tariffaria'!$F$49*'DATI BOLLETTA'!$D$57</f>
        <v>0</v>
      </c>
      <c r="T115" s="83">
        <f>+'UNITA E CONSUMI SOTTOUTENZE'!E140*'Articolazione tariffaria'!$F$50*'DATI BOLLETTA'!$D$58</f>
        <v>0</v>
      </c>
      <c r="U115" s="83">
        <f>+'UNITA E CONSUMI SOTTOUTENZE'!E140*'Articolazione tariffaria'!$F$51*'DATI BOLLETTA'!$D$59</f>
        <v>0</v>
      </c>
      <c r="V115" s="84">
        <f t="shared" si="30"/>
        <v>0</v>
      </c>
      <c r="W115" s="52"/>
      <c r="X115" s="83">
        <f t="shared" si="31"/>
        <v>0</v>
      </c>
      <c r="Y115" s="83">
        <f t="shared" si="32"/>
        <v>0</v>
      </c>
      <c r="Z115" s="83">
        <f t="shared" si="33"/>
        <v>0</v>
      </c>
      <c r="AA115" s="373" t="str">
        <f t="shared" si="28"/>
        <v/>
      </c>
      <c r="AB115" s="52"/>
      <c r="AC115" s="83">
        <f t="shared" si="29"/>
        <v>0</v>
      </c>
      <c r="AE115" s="106">
        <f t="shared" si="34"/>
        <v>0</v>
      </c>
    </row>
    <row r="116" spans="2:31" ht="21" x14ac:dyDescent="0.25">
      <c r="B116" s="363" t="str">
        <f>+IF(COUNTA('UNITA E CONSUMI SOTTOUTENZE'!C141)&gt;0,'UNITA E CONSUMI SOTTOUTENZE'!B141,"")</f>
        <v/>
      </c>
      <c r="D116" s="83">
        <f>+IF(B116="",0,1*'DATI BOLLETTA'!$D$57*'DATI BOLLETTA'!$C$34*'Articolazione tariffaria'!$F$35)</f>
        <v>0</v>
      </c>
      <c r="E116" s="83">
        <f>+IF(B116="",0,1*'DATI BOLLETTA'!$D$58*'DATI BOLLETTA'!$C$34*'Articolazione tariffaria'!$F$36)</f>
        <v>0</v>
      </c>
      <c r="F116" s="83">
        <f>+IF(B116="",0,1*'DATI BOLLETTA'!$D$59*'DATI BOLLETTA'!$C$34*'Articolazione tariffaria'!$F$37)</f>
        <v>0</v>
      </c>
      <c r="G116" s="84">
        <f t="shared" si="25"/>
        <v>0</v>
      </c>
      <c r="H116" s="50"/>
      <c r="I116" s="130">
        <f>+IF('UNITA E CONSUMI SOTTOUTENZE'!E141&gt;'Articolazione tariffaria'!C$13*'RIPARTIZ SOTTO-UTENZA_dettagl'!C$106,('UNITA E CONSUMI SOTTOUTENZE'!E141-'Articolazione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tariffaria'!C$12*'RIPARTIZ SOTTO-UTENZA_dettagl'!C$106,('UNITA E CONSUMI SOTTOUTENZE'!E141-'Articolazione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tariffaria'!C$11*'RIPARTIZ SOTTO-UTENZA_dettagl'!C$106,('UNITA E CONSUMI SOTTOUTENZE'!E141-'Articolazione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tariffaria'!C$10*'RIPARTIZ SOTTO-UTENZA_dettagl'!C$106,('UNITA E CONSUMI SOTTOUTENZE'!E141-'Articolazione tariffaria'!C$10*'RIPARTIZ SOTTO-UTENZA_dettagl'!C$106)*'Articolazione tariffaria'!F$10+'Articolazione tariffaria'!D$9*'RIPARTIZ SOTTO-UTENZA_dettagl'!C$106*'Articolazione tariffaria'!F$9,'UNITA E CONSUMI SOTTOUTENZE'!E141*'Articolazione tariffaria'!F$9))))*'DATI BOLLETTA'!D$57</f>
        <v>0</v>
      </c>
      <c r="J116" s="83">
        <f>+'UNITA E CONSUMI SOTTOUTENZE'!E141*'Articolazione tariffaria'!$F$31*'DATI BOLLETTA'!$D$58</f>
        <v>0</v>
      </c>
      <c r="K116" s="83">
        <f>+'UNITA E CONSUMI SOTTOUTENZE'!E141*'Articolazione tariffaria'!$F$32*'DATI BOLLETTA'!$D$59</f>
        <v>0</v>
      </c>
      <c r="L116" s="83">
        <f t="shared" si="26"/>
        <v>0</v>
      </c>
      <c r="M116" s="50"/>
      <c r="N116" s="83">
        <f>+'UNITA E CONSUMI SOTTOUTENZE'!E141*'Articolazione tariffaria'!$F$59*'DATI BOLLETTA'!$D$57</f>
        <v>0</v>
      </c>
      <c r="O116" s="83">
        <f>+'UNITA E CONSUMI SOTTOUTENZE'!E141*'Articolazione tariffaria'!$F$59*'DATI BOLLETTA'!$D$58</f>
        <v>0</v>
      </c>
      <c r="P116" s="83">
        <f>+'UNITA E CONSUMI SOTTOUTENZE'!E141*'Articolazione tariffaria'!$F$59*'DATI BOLLETTA'!$D$59</f>
        <v>0</v>
      </c>
      <c r="Q116" s="84">
        <f t="shared" si="27"/>
        <v>0</v>
      </c>
      <c r="R116" s="50"/>
      <c r="S116" s="83">
        <f>+'UNITA E CONSUMI SOTTOUTENZE'!E141*'Articolazione tariffaria'!$F$49*'DATI BOLLETTA'!$D$57</f>
        <v>0</v>
      </c>
      <c r="T116" s="83">
        <f>+'UNITA E CONSUMI SOTTOUTENZE'!E141*'Articolazione tariffaria'!$F$50*'DATI BOLLETTA'!$D$58</f>
        <v>0</v>
      </c>
      <c r="U116" s="83">
        <f>+'UNITA E CONSUMI SOTTOUTENZE'!E141*'Articolazione tariffaria'!$F$51*'DATI BOLLETTA'!$D$59</f>
        <v>0</v>
      </c>
      <c r="V116" s="84">
        <f t="shared" si="30"/>
        <v>0</v>
      </c>
      <c r="W116" s="52"/>
      <c r="X116" s="83">
        <f t="shared" si="31"/>
        <v>0</v>
      </c>
      <c r="Y116" s="83">
        <f t="shared" si="32"/>
        <v>0</v>
      </c>
      <c r="Z116" s="83">
        <f t="shared" si="33"/>
        <v>0</v>
      </c>
      <c r="AA116" s="373" t="str">
        <f t="shared" si="28"/>
        <v/>
      </c>
      <c r="AB116" s="52"/>
      <c r="AC116" s="83">
        <f t="shared" si="29"/>
        <v>0</v>
      </c>
      <c r="AE116" s="106">
        <f t="shared" si="34"/>
        <v>0</v>
      </c>
    </row>
    <row r="117" spans="2:31" ht="21" x14ac:dyDescent="0.25">
      <c r="B117" s="363" t="str">
        <f>+IF(COUNTA('UNITA E CONSUMI SOTTOUTENZE'!C142)&gt;0,'UNITA E CONSUMI SOTTOUTENZE'!B142,"")</f>
        <v/>
      </c>
      <c r="D117" s="83">
        <f>+IF(B117="",0,1*'DATI BOLLETTA'!$D$57*'DATI BOLLETTA'!$C$34*'Articolazione tariffaria'!$F$35)</f>
        <v>0</v>
      </c>
      <c r="E117" s="83">
        <f>+IF(B117="",0,1*'DATI BOLLETTA'!$D$58*'DATI BOLLETTA'!$C$34*'Articolazione tariffaria'!$F$36)</f>
        <v>0</v>
      </c>
      <c r="F117" s="83">
        <f>+IF(B117="",0,1*'DATI BOLLETTA'!$D$59*'DATI BOLLETTA'!$C$34*'Articolazione tariffaria'!$F$37)</f>
        <v>0</v>
      </c>
      <c r="G117" s="84">
        <f t="shared" si="25"/>
        <v>0</v>
      </c>
      <c r="H117" s="50"/>
      <c r="I117" s="130">
        <f>+IF('UNITA E CONSUMI SOTTOUTENZE'!E142&gt;'Articolazione tariffaria'!C$13*'RIPARTIZ SOTTO-UTENZA_dettagl'!C$106,('UNITA E CONSUMI SOTTOUTENZE'!E142-'Articolazione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tariffaria'!C$12*'RIPARTIZ SOTTO-UTENZA_dettagl'!C$106,('UNITA E CONSUMI SOTTOUTENZE'!E142-'Articolazione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tariffaria'!C$11*'RIPARTIZ SOTTO-UTENZA_dettagl'!C$106,('UNITA E CONSUMI SOTTOUTENZE'!E142-'Articolazione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tariffaria'!C$10*'RIPARTIZ SOTTO-UTENZA_dettagl'!C$106,('UNITA E CONSUMI SOTTOUTENZE'!E142-'Articolazione tariffaria'!C$10*'RIPARTIZ SOTTO-UTENZA_dettagl'!C$106)*'Articolazione tariffaria'!F$10+'Articolazione tariffaria'!D$9*'RIPARTIZ SOTTO-UTENZA_dettagl'!C$106*'Articolazione tariffaria'!F$9,'UNITA E CONSUMI SOTTOUTENZE'!E142*'Articolazione tariffaria'!F$9))))*'DATI BOLLETTA'!D$57</f>
        <v>0</v>
      </c>
      <c r="J117" s="83">
        <f>+'UNITA E CONSUMI SOTTOUTENZE'!E142*'Articolazione tariffaria'!$F$31*'DATI BOLLETTA'!$D$58</f>
        <v>0</v>
      </c>
      <c r="K117" s="83">
        <f>+'UNITA E CONSUMI SOTTOUTENZE'!E142*'Articolazione tariffaria'!$F$32*'DATI BOLLETTA'!$D$59</f>
        <v>0</v>
      </c>
      <c r="L117" s="83">
        <f t="shared" si="26"/>
        <v>0</v>
      </c>
      <c r="M117" s="50"/>
      <c r="N117" s="83">
        <f>+'UNITA E CONSUMI SOTTOUTENZE'!E142*'Articolazione tariffaria'!$F$59*'DATI BOLLETTA'!$D$57</f>
        <v>0</v>
      </c>
      <c r="O117" s="83">
        <f>+'UNITA E CONSUMI SOTTOUTENZE'!E142*'Articolazione tariffaria'!$F$59*'DATI BOLLETTA'!$D$58</f>
        <v>0</v>
      </c>
      <c r="P117" s="83">
        <f>+'UNITA E CONSUMI SOTTOUTENZE'!E142*'Articolazione tariffaria'!$F$59*'DATI BOLLETTA'!$D$59</f>
        <v>0</v>
      </c>
      <c r="Q117" s="84">
        <f t="shared" si="27"/>
        <v>0</v>
      </c>
      <c r="R117" s="50"/>
      <c r="S117" s="83">
        <f>+'UNITA E CONSUMI SOTTOUTENZE'!E142*'Articolazione tariffaria'!$F$49*'DATI BOLLETTA'!$D$57</f>
        <v>0</v>
      </c>
      <c r="T117" s="83">
        <f>+'UNITA E CONSUMI SOTTOUTENZE'!E142*'Articolazione tariffaria'!$F$50*'DATI BOLLETTA'!$D$58</f>
        <v>0</v>
      </c>
      <c r="U117" s="83">
        <f>+'UNITA E CONSUMI SOTTOUTENZE'!E142*'Articolazione tariffaria'!$F$51*'DATI BOLLETTA'!$D$59</f>
        <v>0</v>
      </c>
      <c r="V117" s="84">
        <f t="shared" si="30"/>
        <v>0</v>
      </c>
      <c r="W117" s="52"/>
      <c r="X117" s="83">
        <f t="shared" si="31"/>
        <v>0</v>
      </c>
      <c r="Y117" s="83">
        <f t="shared" si="32"/>
        <v>0</v>
      </c>
      <c r="Z117" s="83">
        <f t="shared" si="33"/>
        <v>0</v>
      </c>
      <c r="AA117" s="373" t="str">
        <f t="shared" si="28"/>
        <v/>
      </c>
      <c r="AB117" s="52"/>
      <c r="AC117" s="83">
        <f t="shared" si="29"/>
        <v>0</v>
      </c>
      <c r="AE117" s="106">
        <f t="shared" si="34"/>
        <v>0</v>
      </c>
    </row>
    <row r="118" spans="2:31" ht="21" x14ac:dyDescent="0.25">
      <c r="B118" s="363" t="str">
        <f>+IF(COUNTA('UNITA E CONSUMI SOTTOUTENZE'!C143)&gt;0,'UNITA E CONSUMI SOTTOUTENZE'!B143,"")</f>
        <v/>
      </c>
      <c r="D118" s="83">
        <f>+IF(B118="",0,1*'DATI BOLLETTA'!$D$57*'DATI BOLLETTA'!$C$34*'Articolazione tariffaria'!$F$35)</f>
        <v>0</v>
      </c>
      <c r="E118" s="83">
        <f>+IF(B118="",0,1*'DATI BOLLETTA'!$D$58*'DATI BOLLETTA'!$C$34*'Articolazione tariffaria'!$F$36)</f>
        <v>0</v>
      </c>
      <c r="F118" s="83">
        <f>+IF(B118="",0,1*'DATI BOLLETTA'!$D$59*'DATI BOLLETTA'!$C$34*'Articolazione tariffaria'!$F$37)</f>
        <v>0</v>
      </c>
      <c r="G118" s="84">
        <f t="shared" si="25"/>
        <v>0</v>
      </c>
      <c r="H118" s="50"/>
      <c r="I118" s="130">
        <f>+IF('UNITA E CONSUMI SOTTOUTENZE'!E143&gt;'Articolazione tariffaria'!C$13*'RIPARTIZ SOTTO-UTENZA_dettagl'!C$106,('UNITA E CONSUMI SOTTOUTENZE'!E143-'Articolazione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tariffaria'!C$12*'RIPARTIZ SOTTO-UTENZA_dettagl'!C$106,('UNITA E CONSUMI SOTTOUTENZE'!E143-'Articolazione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tariffaria'!C$11*'RIPARTIZ SOTTO-UTENZA_dettagl'!C$106,('UNITA E CONSUMI SOTTOUTENZE'!E143-'Articolazione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tariffaria'!C$10*'RIPARTIZ SOTTO-UTENZA_dettagl'!C$106,('UNITA E CONSUMI SOTTOUTENZE'!E143-'Articolazione tariffaria'!C$10*'RIPARTIZ SOTTO-UTENZA_dettagl'!C$106)*'Articolazione tariffaria'!F$10+'Articolazione tariffaria'!D$9*'RIPARTIZ SOTTO-UTENZA_dettagl'!C$106*'Articolazione tariffaria'!F$9,'UNITA E CONSUMI SOTTOUTENZE'!E143*'Articolazione tariffaria'!F$9))))*'DATI BOLLETTA'!D$57</f>
        <v>0</v>
      </c>
      <c r="J118" s="83">
        <f>+'UNITA E CONSUMI SOTTOUTENZE'!E143*'Articolazione tariffaria'!$F$31*'DATI BOLLETTA'!$D$58</f>
        <v>0</v>
      </c>
      <c r="K118" s="83">
        <f>+'UNITA E CONSUMI SOTTOUTENZE'!E143*'Articolazione tariffaria'!$F$32*'DATI BOLLETTA'!$D$59</f>
        <v>0</v>
      </c>
      <c r="L118" s="83">
        <f t="shared" si="26"/>
        <v>0</v>
      </c>
      <c r="M118" s="50"/>
      <c r="N118" s="83">
        <f>+'UNITA E CONSUMI SOTTOUTENZE'!E143*'Articolazione tariffaria'!$F$59*'DATI BOLLETTA'!$D$57</f>
        <v>0</v>
      </c>
      <c r="O118" s="83">
        <f>+'UNITA E CONSUMI SOTTOUTENZE'!E143*'Articolazione tariffaria'!$F$59*'DATI BOLLETTA'!$D$58</f>
        <v>0</v>
      </c>
      <c r="P118" s="83">
        <f>+'UNITA E CONSUMI SOTTOUTENZE'!E143*'Articolazione tariffaria'!$F$59*'DATI BOLLETTA'!$D$59</f>
        <v>0</v>
      </c>
      <c r="Q118" s="84">
        <f t="shared" si="27"/>
        <v>0</v>
      </c>
      <c r="R118" s="50"/>
      <c r="S118" s="83">
        <f>+'UNITA E CONSUMI SOTTOUTENZE'!E143*'Articolazione tariffaria'!$F$49*'DATI BOLLETTA'!$D$57</f>
        <v>0</v>
      </c>
      <c r="T118" s="83">
        <f>+'UNITA E CONSUMI SOTTOUTENZE'!E143*'Articolazione tariffaria'!$F$50*'DATI BOLLETTA'!$D$58</f>
        <v>0</v>
      </c>
      <c r="U118" s="83">
        <f>+'UNITA E CONSUMI SOTTOUTENZE'!E143*'Articolazione tariffaria'!$F$51*'DATI BOLLETTA'!$D$59</f>
        <v>0</v>
      </c>
      <c r="V118" s="84">
        <f t="shared" si="30"/>
        <v>0</v>
      </c>
      <c r="W118" s="52"/>
      <c r="X118" s="83">
        <f t="shared" si="31"/>
        <v>0</v>
      </c>
      <c r="Y118" s="83">
        <f t="shared" si="32"/>
        <v>0</v>
      </c>
      <c r="Z118" s="83">
        <f t="shared" si="33"/>
        <v>0</v>
      </c>
      <c r="AA118" s="373" t="str">
        <f t="shared" si="28"/>
        <v/>
      </c>
      <c r="AB118" s="52"/>
      <c r="AC118" s="83">
        <f t="shared" si="29"/>
        <v>0</v>
      </c>
      <c r="AE118" s="106">
        <f t="shared" si="34"/>
        <v>0</v>
      </c>
    </row>
    <row r="119" spans="2:31" ht="21" x14ac:dyDescent="0.25">
      <c r="B119" s="363" t="str">
        <f>+IF(COUNTA('UNITA E CONSUMI SOTTOUTENZE'!C144)&gt;0,'UNITA E CONSUMI SOTTOUTENZE'!B144,"")</f>
        <v/>
      </c>
      <c r="D119" s="83">
        <f>+IF(B119="",0,1*'DATI BOLLETTA'!$D$57*'DATI BOLLETTA'!$C$34*'Articolazione tariffaria'!$F$35)</f>
        <v>0</v>
      </c>
      <c r="E119" s="83">
        <f>+IF(B119="",0,1*'DATI BOLLETTA'!$D$58*'DATI BOLLETTA'!$C$34*'Articolazione tariffaria'!$F$36)</f>
        <v>0</v>
      </c>
      <c r="F119" s="83">
        <f>+IF(B119="",0,1*'DATI BOLLETTA'!$D$59*'DATI BOLLETTA'!$C$34*'Articolazione tariffaria'!$F$37)</f>
        <v>0</v>
      </c>
      <c r="G119" s="84">
        <f t="shared" si="25"/>
        <v>0</v>
      </c>
      <c r="H119" s="50"/>
      <c r="I119" s="130">
        <f>+IF('UNITA E CONSUMI SOTTOUTENZE'!E144&gt;'Articolazione tariffaria'!C$13*'RIPARTIZ SOTTO-UTENZA_dettagl'!C$106,('UNITA E CONSUMI SOTTOUTENZE'!E144-'Articolazione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tariffaria'!C$12*'RIPARTIZ SOTTO-UTENZA_dettagl'!C$106,('UNITA E CONSUMI SOTTOUTENZE'!E144-'Articolazione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tariffaria'!C$11*'RIPARTIZ SOTTO-UTENZA_dettagl'!C$106,('UNITA E CONSUMI SOTTOUTENZE'!E144-'Articolazione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tariffaria'!C$10*'RIPARTIZ SOTTO-UTENZA_dettagl'!C$106,('UNITA E CONSUMI SOTTOUTENZE'!E144-'Articolazione tariffaria'!C$10*'RIPARTIZ SOTTO-UTENZA_dettagl'!C$106)*'Articolazione tariffaria'!F$10+'Articolazione tariffaria'!D$9*'RIPARTIZ SOTTO-UTENZA_dettagl'!C$106*'Articolazione tariffaria'!F$9,'UNITA E CONSUMI SOTTOUTENZE'!E144*'Articolazione tariffaria'!F$9))))*'DATI BOLLETTA'!D$57</f>
        <v>0</v>
      </c>
      <c r="J119" s="83">
        <f>+'UNITA E CONSUMI SOTTOUTENZE'!E144*'Articolazione tariffaria'!$F$31*'DATI BOLLETTA'!$D$58</f>
        <v>0</v>
      </c>
      <c r="K119" s="83">
        <f>+'UNITA E CONSUMI SOTTOUTENZE'!E144*'Articolazione tariffaria'!$F$32*'DATI BOLLETTA'!$D$59</f>
        <v>0</v>
      </c>
      <c r="L119" s="83">
        <f t="shared" si="26"/>
        <v>0</v>
      </c>
      <c r="M119" s="50"/>
      <c r="N119" s="83">
        <f>+'UNITA E CONSUMI SOTTOUTENZE'!E144*'Articolazione tariffaria'!$F$59*'DATI BOLLETTA'!$D$57</f>
        <v>0</v>
      </c>
      <c r="O119" s="83">
        <f>+'UNITA E CONSUMI SOTTOUTENZE'!E144*'Articolazione tariffaria'!$F$59*'DATI BOLLETTA'!$D$58</f>
        <v>0</v>
      </c>
      <c r="P119" s="83">
        <f>+'UNITA E CONSUMI SOTTOUTENZE'!E144*'Articolazione tariffaria'!$F$59*'DATI BOLLETTA'!$D$59</f>
        <v>0</v>
      </c>
      <c r="Q119" s="84">
        <f t="shared" si="27"/>
        <v>0</v>
      </c>
      <c r="R119" s="50"/>
      <c r="S119" s="83">
        <f>+'UNITA E CONSUMI SOTTOUTENZE'!E144*'Articolazione tariffaria'!$F$49*'DATI BOLLETTA'!$D$57</f>
        <v>0</v>
      </c>
      <c r="T119" s="83">
        <f>+'UNITA E CONSUMI SOTTOUTENZE'!E144*'Articolazione tariffaria'!$F$50*'DATI BOLLETTA'!$D$58</f>
        <v>0</v>
      </c>
      <c r="U119" s="83">
        <f>+'UNITA E CONSUMI SOTTOUTENZE'!E144*'Articolazione tariffaria'!$F$51*'DATI BOLLETTA'!$D$59</f>
        <v>0</v>
      </c>
      <c r="V119" s="84">
        <f t="shared" si="30"/>
        <v>0</v>
      </c>
      <c r="W119" s="52"/>
      <c r="X119" s="83">
        <f t="shared" si="31"/>
        <v>0</v>
      </c>
      <c r="Y119" s="83">
        <f t="shared" si="32"/>
        <v>0</v>
      </c>
      <c r="Z119" s="83">
        <f t="shared" si="33"/>
        <v>0</v>
      </c>
      <c r="AA119" s="373" t="str">
        <f t="shared" si="28"/>
        <v/>
      </c>
      <c r="AB119" s="52"/>
      <c r="AC119" s="83">
        <f t="shared" si="29"/>
        <v>0</v>
      </c>
      <c r="AE119" s="106">
        <f t="shared" si="34"/>
        <v>0</v>
      </c>
    </row>
    <row r="120" spans="2:31" ht="21" x14ac:dyDescent="0.25">
      <c r="B120" s="363" t="str">
        <f>+IF(COUNTA('UNITA E CONSUMI SOTTOUTENZE'!C145)&gt;0,'UNITA E CONSUMI SOTTOUTENZE'!B145,"")</f>
        <v/>
      </c>
      <c r="D120" s="83">
        <f>+IF(B120="",0,1*'DATI BOLLETTA'!$D$57*'DATI BOLLETTA'!$C$34*'Articolazione tariffaria'!$F$35)</f>
        <v>0</v>
      </c>
      <c r="E120" s="83">
        <f>+IF(B120="",0,1*'DATI BOLLETTA'!$D$58*'DATI BOLLETTA'!$C$34*'Articolazione tariffaria'!$F$36)</f>
        <v>0</v>
      </c>
      <c r="F120" s="83">
        <f>+IF(B120="",0,1*'DATI BOLLETTA'!$D$59*'DATI BOLLETTA'!$C$34*'Articolazione tariffaria'!$F$37)</f>
        <v>0</v>
      </c>
      <c r="G120" s="84">
        <f t="shared" si="25"/>
        <v>0</v>
      </c>
      <c r="H120" s="50"/>
      <c r="I120" s="130">
        <f>+IF('UNITA E CONSUMI SOTTOUTENZE'!E145&gt;'Articolazione tariffaria'!C$13*'RIPARTIZ SOTTO-UTENZA_dettagl'!C$106,('UNITA E CONSUMI SOTTOUTENZE'!E145-'Articolazione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tariffaria'!C$12*'RIPARTIZ SOTTO-UTENZA_dettagl'!C$106,('UNITA E CONSUMI SOTTOUTENZE'!E145-'Articolazione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tariffaria'!C$11*'RIPARTIZ SOTTO-UTENZA_dettagl'!C$106,('UNITA E CONSUMI SOTTOUTENZE'!E145-'Articolazione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tariffaria'!C$10*'RIPARTIZ SOTTO-UTENZA_dettagl'!C$106,('UNITA E CONSUMI SOTTOUTENZE'!E145-'Articolazione tariffaria'!C$10*'RIPARTIZ SOTTO-UTENZA_dettagl'!C$106)*'Articolazione tariffaria'!F$10+'Articolazione tariffaria'!D$9*'RIPARTIZ SOTTO-UTENZA_dettagl'!C$106*'Articolazione tariffaria'!F$9,'UNITA E CONSUMI SOTTOUTENZE'!E145*'Articolazione tariffaria'!F$9))))*'DATI BOLLETTA'!D$57</f>
        <v>0</v>
      </c>
      <c r="J120" s="83">
        <f>+'UNITA E CONSUMI SOTTOUTENZE'!E145*'Articolazione tariffaria'!$F$31*'DATI BOLLETTA'!$D$58</f>
        <v>0</v>
      </c>
      <c r="K120" s="83">
        <f>+'UNITA E CONSUMI SOTTOUTENZE'!E145*'Articolazione tariffaria'!$F$32*'DATI BOLLETTA'!$D$59</f>
        <v>0</v>
      </c>
      <c r="L120" s="83">
        <f t="shared" si="26"/>
        <v>0</v>
      </c>
      <c r="M120" s="50"/>
      <c r="N120" s="83">
        <f>+'UNITA E CONSUMI SOTTOUTENZE'!E145*'Articolazione tariffaria'!$F$59*'DATI BOLLETTA'!$D$57</f>
        <v>0</v>
      </c>
      <c r="O120" s="83">
        <f>+'UNITA E CONSUMI SOTTOUTENZE'!E145*'Articolazione tariffaria'!$F$59*'DATI BOLLETTA'!$D$58</f>
        <v>0</v>
      </c>
      <c r="P120" s="83">
        <f>+'UNITA E CONSUMI SOTTOUTENZE'!E145*'Articolazione tariffaria'!$F$59*'DATI BOLLETTA'!$D$59</f>
        <v>0</v>
      </c>
      <c r="Q120" s="84">
        <f t="shared" si="27"/>
        <v>0</v>
      </c>
      <c r="R120" s="50"/>
      <c r="S120" s="83">
        <f>+'UNITA E CONSUMI SOTTOUTENZE'!E145*'Articolazione tariffaria'!$F$49*'DATI BOLLETTA'!$D$57</f>
        <v>0</v>
      </c>
      <c r="T120" s="83">
        <f>+'UNITA E CONSUMI SOTTOUTENZE'!E145*'Articolazione tariffaria'!$F$50*'DATI BOLLETTA'!$D$58</f>
        <v>0</v>
      </c>
      <c r="U120" s="83">
        <f>+'UNITA E CONSUMI SOTTOUTENZE'!E145*'Articolazione tariffaria'!$F$51*'DATI BOLLETTA'!$D$59</f>
        <v>0</v>
      </c>
      <c r="V120" s="84">
        <f t="shared" si="30"/>
        <v>0</v>
      </c>
      <c r="W120" s="52"/>
      <c r="X120" s="83">
        <f t="shared" si="31"/>
        <v>0</v>
      </c>
      <c r="Y120" s="83">
        <f t="shared" si="32"/>
        <v>0</v>
      </c>
      <c r="Z120" s="83">
        <f t="shared" si="33"/>
        <v>0</v>
      </c>
      <c r="AA120" s="373" t="str">
        <f t="shared" si="28"/>
        <v/>
      </c>
      <c r="AB120" s="52"/>
      <c r="AC120" s="83">
        <f t="shared" si="29"/>
        <v>0</v>
      </c>
      <c r="AE120" s="106">
        <f t="shared" si="34"/>
        <v>0</v>
      </c>
    </row>
    <row r="121" spans="2:31" ht="21" x14ac:dyDescent="0.25">
      <c r="B121" s="363" t="str">
        <f>+IF(COUNTA('UNITA E CONSUMI SOTTOUTENZE'!C146)&gt;0,'UNITA E CONSUMI SOTTOUTENZE'!B146,"")</f>
        <v/>
      </c>
      <c r="D121" s="83">
        <f>+IF(B121="",0,1*'DATI BOLLETTA'!$D$57*'DATI BOLLETTA'!$C$34*'Articolazione tariffaria'!$F$35)</f>
        <v>0</v>
      </c>
      <c r="E121" s="83">
        <f>+IF(B121="",0,1*'DATI BOLLETTA'!$D$58*'DATI BOLLETTA'!$C$34*'Articolazione tariffaria'!$F$36)</f>
        <v>0</v>
      </c>
      <c r="F121" s="83">
        <f>+IF(B121="",0,1*'DATI BOLLETTA'!$D$59*'DATI BOLLETTA'!$C$34*'Articolazione tariffaria'!$F$37)</f>
        <v>0</v>
      </c>
      <c r="G121" s="84">
        <f t="shared" si="25"/>
        <v>0</v>
      </c>
      <c r="H121" s="50"/>
      <c r="I121" s="130">
        <f>+IF('UNITA E CONSUMI SOTTOUTENZE'!E146&gt;'Articolazione tariffaria'!C$13*'RIPARTIZ SOTTO-UTENZA_dettagl'!C$106,('UNITA E CONSUMI SOTTOUTENZE'!E146-'Articolazione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tariffaria'!C$12*'RIPARTIZ SOTTO-UTENZA_dettagl'!C$106,('UNITA E CONSUMI SOTTOUTENZE'!E146-'Articolazione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tariffaria'!C$11*'RIPARTIZ SOTTO-UTENZA_dettagl'!C$106,('UNITA E CONSUMI SOTTOUTENZE'!E146-'Articolazione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tariffaria'!C$10*'RIPARTIZ SOTTO-UTENZA_dettagl'!C$106,('UNITA E CONSUMI SOTTOUTENZE'!E146-'Articolazione tariffaria'!C$10*'RIPARTIZ SOTTO-UTENZA_dettagl'!C$106)*'Articolazione tariffaria'!F$10+'Articolazione tariffaria'!D$9*'RIPARTIZ SOTTO-UTENZA_dettagl'!C$106*'Articolazione tariffaria'!F$9,'UNITA E CONSUMI SOTTOUTENZE'!E146*'Articolazione tariffaria'!F$9))))*'DATI BOLLETTA'!D$57</f>
        <v>0</v>
      </c>
      <c r="J121" s="83">
        <f>+'UNITA E CONSUMI SOTTOUTENZE'!E146*'Articolazione tariffaria'!$F$31*'DATI BOLLETTA'!$D$58</f>
        <v>0</v>
      </c>
      <c r="K121" s="83">
        <f>+'UNITA E CONSUMI SOTTOUTENZE'!E146*'Articolazione tariffaria'!$F$32*'DATI BOLLETTA'!$D$59</f>
        <v>0</v>
      </c>
      <c r="L121" s="83">
        <f t="shared" si="26"/>
        <v>0</v>
      </c>
      <c r="M121" s="50"/>
      <c r="N121" s="83">
        <f>+'UNITA E CONSUMI SOTTOUTENZE'!E146*'Articolazione tariffaria'!$F$59*'DATI BOLLETTA'!$D$57</f>
        <v>0</v>
      </c>
      <c r="O121" s="83">
        <f>+'UNITA E CONSUMI SOTTOUTENZE'!E146*'Articolazione tariffaria'!$F$59*'DATI BOLLETTA'!$D$58</f>
        <v>0</v>
      </c>
      <c r="P121" s="83">
        <f>+'UNITA E CONSUMI SOTTOUTENZE'!E146*'Articolazione tariffaria'!$F$59*'DATI BOLLETTA'!$D$59</f>
        <v>0</v>
      </c>
      <c r="Q121" s="84">
        <f t="shared" si="27"/>
        <v>0</v>
      </c>
      <c r="R121" s="50"/>
      <c r="S121" s="83">
        <f>+'UNITA E CONSUMI SOTTOUTENZE'!E146*'Articolazione tariffaria'!$F$49*'DATI BOLLETTA'!$D$57</f>
        <v>0</v>
      </c>
      <c r="T121" s="83">
        <f>+'UNITA E CONSUMI SOTTOUTENZE'!E146*'Articolazione tariffaria'!$F$50*'DATI BOLLETTA'!$D$58</f>
        <v>0</v>
      </c>
      <c r="U121" s="83">
        <f>+'UNITA E CONSUMI SOTTOUTENZE'!E146*'Articolazione tariffaria'!$F$51*'DATI BOLLETTA'!$D$59</f>
        <v>0</v>
      </c>
      <c r="V121" s="84">
        <f t="shared" si="30"/>
        <v>0</v>
      </c>
      <c r="W121" s="52"/>
      <c r="X121" s="83">
        <f t="shared" si="31"/>
        <v>0</v>
      </c>
      <c r="Y121" s="83">
        <f t="shared" si="32"/>
        <v>0</v>
      </c>
      <c r="Z121" s="83">
        <f t="shared" si="33"/>
        <v>0</v>
      </c>
      <c r="AA121" s="373" t="str">
        <f t="shared" si="28"/>
        <v/>
      </c>
      <c r="AB121" s="52"/>
      <c r="AC121" s="83">
        <f t="shared" si="29"/>
        <v>0</v>
      </c>
      <c r="AE121" s="106">
        <f t="shared" si="34"/>
        <v>0</v>
      </c>
    </row>
    <row r="122" spans="2:31" ht="21" x14ac:dyDescent="0.25">
      <c r="B122" s="363" t="str">
        <f>+IF(COUNTA('UNITA E CONSUMI SOTTOUTENZE'!C147)&gt;0,'UNITA E CONSUMI SOTTOUTENZE'!B147,"")</f>
        <v/>
      </c>
      <c r="D122" s="83">
        <f>+IF(B122="",0,1*'DATI BOLLETTA'!$D$57*'DATI BOLLETTA'!$C$34*'Articolazione tariffaria'!$F$35)</f>
        <v>0</v>
      </c>
      <c r="E122" s="83">
        <f>+IF(B122="",0,1*'DATI BOLLETTA'!$D$58*'DATI BOLLETTA'!$C$34*'Articolazione tariffaria'!$F$36)</f>
        <v>0</v>
      </c>
      <c r="F122" s="83">
        <f>+IF(B122="",0,1*'DATI BOLLETTA'!$D$59*'DATI BOLLETTA'!$C$34*'Articolazione tariffaria'!$F$37)</f>
        <v>0</v>
      </c>
      <c r="G122" s="84">
        <f t="shared" si="25"/>
        <v>0</v>
      </c>
      <c r="H122" s="50"/>
      <c r="I122" s="130">
        <f>+IF('UNITA E CONSUMI SOTTOUTENZE'!E147&gt;'Articolazione tariffaria'!C$13*'RIPARTIZ SOTTO-UTENZA_dettagl'!C$106,('UNITA E CONSUMI SOTTOUTENZE'!E147-'Articolazione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tariffaria'!C$12*'RIPARTIZ SOTTO-UTENZA_dettagl'!C$106,('UNITA E CONSUMI SOTTOUTENZE'!E147-'Articolazione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tariffaria'!C$11*'RIPARTIZ SOTTO-UTENZA_dettagl'!C$106,('UNITA E CONSUMI SOTTOUTENZE'!E147-'Articolazione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tariffaria'!C$10*'RIPARTIZ SOTTO-UTENZA_dettagl'!C$106,('UNITA E CONSUMI SOTTOUTENZE'!E147-'Articolazione tariffaria'!C$10*'RIPARTIZ SOTTO-UTENZA_dettagl'!C$106)*'Articolazione tariffaria'!F$10+'Articolazione tariffaria'!D$9*'RIPARTIZ SOTTO-UTENZA_dettagl'!C$106*'Articolazione tariffaria'!F$9,'UNITA E CONSUMI SOTTOUTENZE'!E147*'Articolazione tariffaria'!F$9))))*'DATI BOLLETTA'!D$57</f>
        <v>0</v>
      </c>
      <c r="J122" s="83">
        <f>+'UNITA E CONSUMI SOTTOUTENZE'!E147*'Articolazione tariffaria'!$F$31*'DATI BOLLETTA'!$D$58</f>
        <v>0</v>
      </c>
      <c r="K122" s="83">
        <f>+'UNITA E CONSUMI SOTTOUTENZE'!E147*'Articolazione tariffaria'!$F$32*'DATI BOLLETTA'!$D$59</f>
        <v>0</v>
      </c>
      <c r="L122" s="83">
        <f t="shared" si="26"/>
        <v>0</v>
      </c>
      <c r="M122" s="50"/>
      <c r="N122" s="83">
        <f>+'UNITA E CONSUMI SOTTOUTENZE'!E147*'Articolazione tariffaria'!$F$59*'DATI BOLLETTA'!$D$57</f>
        <v>0</v>
      </c>
      <c r="O122" s="83">
        <f>+'UNITA E CONSUMI SOTTOUTENZE'!E147*'Articolazione tariffaria'!$F$59*'DATI BOLLETTA'!$D$58</f>
        <v>0</v>
      </c>
      <c r="P122" s="83">
        <f>+'UNITA E CONSUMI SOTTOUTENZE'!E147*'Articolazione tariffaria'!$F$59*'DATI BOLLETTA'!$D$59</f>
        <v>0</v>
      </c>
      <c r="Q122" s="84">
        <f t="shared" si="27"/>
        <v>0</v>
      </c>
      <c r="R122" s="50"/>
      <c r="S122" s="83">
        <f>+'UNITA E CONSUMI SOTTOUTENZE'!E147*'Articolazione tariffaria'!$F$49*'DATI BOLLETTA'!$D$57</f>
        <v>0</v>
      </c>
      <c r="T122" s="83">
        <f>+'UNITA E CONSUMI SOTTOUTENZE'!E147*'Articolazione tariffaria'!$F$50*'DATI BOLLETTA'!$D$58</f>
        <v>0</v>
      </c>
      <c r="U122" s="83">
        <f>+'UNITA E CONSUMI SOTTOUTENZE'!E147*'Articolazione tariffaria'!$F$51*'DATI BOLLETTA'!$D$59</f>
        <v>0</v>
      </c>
      <c r="V122" s="84">
        <f t="shared" si="30"/>
        <v>0</v>
      </c>
      <c r="W122" s="52"/>
      <c r="X122" s="83">
        <f t="shared" si="31"/>
        <v>0</v>
      </c>
      <c r="Y122" s="83">
        <f t="shared" si="32"/>
        <v>0</v>
      </c>
      <c r="Z122" s="83">
        <f t="shared" si="33"/>
        <v>0</v>
      </c>
      <c r="AA122" s="373" t="str">
        <f t="shared" si="28"/>
        <v/>
      </c>
      <c r="AB122" s="52"/>
      <c r="AC122" s="83">
        <f t="shared" si="29"/>
        <v>0</v>
      </c>
      <c r="AE122" s="106">
        <f t="shared" si="34"/>
        <v>0</v>
      </c>
    </row>
    <row r="123" spans="2:31" ht="21" x14ac:dyDescent="0.25">
      <c r="B123" s="363" t="str">
        <f>+IF(COUNTA('UNITA E CONSUMI SOTTOUTENZE'!C148)&gt;0,'UNITA E CONSUMI SOTTOUTENZE'!B148,"")</f>
        <v/>
      </c>
      <c r="D123" s="83">
        <f>+IF(B123="",0,1*'DATI BOLLETTA'!$D$57*'DATI BOLLETTA'!$C$34*'Articolazione tariffaria'!$F$35)</f>
        <v>0</v>
      </c>
      <c r="E123" s="83">
        <f>+IF(B123="",0,1*'DATI BOLLETTA'!$D$58*'DATI BOLLETTA'!$C$34*'Articolazione tariffaria'!$F$36)</f>
        <v>0</v>
      </c>
      <c r="F123" s="83">
        <f>+IF(B123="",0,1*'DATI BOLLETTA'!$D$59*'DATI BOLLETTA'!$C$34*'Articolazione tariffaria'!$F$37)</f>
        <v>0</v>
      </c>
      <c r="G123" s="84">
        <f t="shared" si="25"/>
        <v>0</v>
      </c>
      <c r="H123" s="50"/>
      <c r="I123" s="130">
        <f>+IF('UNITA E CONSUMI SOTTOUTENZE'!E148&gt;'Articolazione tariffaria'!C$13*'RIPARTIZ SOTTO-UTENZA_dettagl'!C$106,('UNITA E CONSUMI SOTTOUTENZE'!E148-'Articolazione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tariffaria'!C$12*'RIPARTIZ SOTTO-UTENZA_dettagl'!C$106,('UNITA E CONSUMI SOTTOUTENZE'!E148-'Articolazione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tariffaria'!C$11*'RIPARTIZ SOTTO-UTENZA_dettagl'!C$106,('UNITA E CONSUMI SOTTOUTENZE'!E148-'Articolazione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tariffaria'!C$10*'RIPARTIZ SOTTO-UTENZA_dettagl'!C$106,('UNITA E CONSUMI SOTTOUTENZE'!E148-'Articolazione tariffaria'!C$10*'RIPARTIZ SOTTO-UTENZA_dettagl'!C$106)*'Articolazione tariffaria'!F$10+'Articolazione tariffaria'!D$9*'RIPARTIZ SOTTO-UTENZA_dettagl'!C$106*'Articolazione tariffaria'!F$9,'UNITA E CONSUMI SOTTOUTENZE'!E148*'Articolazione tariffaria'!F$9))))*'DATI BOLLETTA'!D$57</f>
        <v>0</v>
      </c>
      <c r="J123" s="83">
        <f>+'UNITA E CONSUMI SOTTOUTENZE'!E148*'Articolazione tariffaria'!$F$31*'DATI BOLLETTA'!$D$58</f>
        <v>0</v>
      </c>
      <c r="K123" s="83">
        <f>+'UNITA E CONSUMI SOTTOUTENZE'!E148*'Articolazione tariffaria'!$F$32*'DATI BOLLETTA'!$D$59</f>
        <v>0</v>
      </c>
      <c r="L123" s="83">
        <f t="shared" si="26"/>
        <v>0</v>
      </c>
      <c r="M123" s="50"/>
      <c r="N123" s="83">
        <f>+'UNITA E CONSUMI SOTTOUTENZE'!E148*'Articolazione tariffaria'!$F$59*'DATI BOLLETTA'!$D$57</f>
        <v>0</v>
      </c>
      <c r="O123" s="83">
        <f>+'UNITA E CONSUMI SOTTOUTENZE'!E148*'Articolazione tariffaria'!$F$59*'DATI BOLLETTA'!$D$58</f>
        <v>0</v>
      </c>
      <c r="P123" s="83">
        <f>+'UNITA E CONSUMI SOTTOUTENZE'!E148*'Articolazione tariffaria'!$F$59*'DATI BOLLETTA'!$D$59</f>
        <v>0</v>
      </c>
      <c r="Q123" s="84">
        <f t="shared" si="27"/>
        <v>0</v>
      </c>
      <c r="R123" s="50"/>
      <c r="S123" s="83">
        <f>+'UNITA E CONSUMI SOTTOUTENZE'!E148*'Articolazione tariffaria'!$F$49*'DATI BOLLETTA'!$D$57</f>
        <v>0</v>
      </c>
      <c r="T123" s="83">
        <f>+'UNITA E CONSUMI SOTTOUTENZE'!E148*'Articolazione tariffaria'!$F$50*'DATI BOLLETTA'!$D$58</f>
        <v>0</v>
      </c>
      <c r="U123" s="83">
        <f>+'UNITA E CONSUMI SOTTOUTENZE'!E148*'Articolazione tariffaria'!$F$51*'DATI BOLLETTA'!$D$59</f>
        <v>0</v>
      </c>
      <c r="V123" s="84">
        <f t="shared" si="30"/>
        <v>0</v>
      </c>
      <c r="W123" s="52"/>
      <c r="X123" s="83">
        <f t="shared" si="31"/>
        <v>0</v>
      </c>
      <c r="Y123" s="83">
        <f t="shared" si="32"/>
        <v>0</v>
      </c>
      <c r="Z123" s="83">
        <f t="shared" si="33"/>
        <v>0</v>
      </c>
      <c r="AA123" s="373" t="str">
        <f t="shared" si="28"/>
        <v/>
      </c>
      <c r="AB123" s="52"/>
      <c r="AC123" s="83">
        <f t="shared" si="29"/>
        <v>0</v>
      </c>
      <c r="AE123" s="106">
        <f t="shared" si="34"/>
        <v>0</v>
      </c>
    </row>
    <row r="124" spans="2:31" ht="21" x14ac:dyDescent="0.25">
      <c r="B124" s="363" t="str">
        <f>+IF(COUNTA('UNITA E CONSUMI SOTTOUTENZE'!C149)&gt;0,'UNITA E CONSUMI SOTTOUTENZE'!B149,"")</f>
        <v/>
      </c>
      <c r="D124" s="83">
        <f>+IF(B124="",0,1*'DATI BOLLETTA'!$D$57*'DATI BOLLETTA'!$C$34*'Articolazione tariffaria'!$F$35)</f>
        <v>0</v>
      </c>
      <c r="E124" s="83">
        <f>+IF(B124="",0,1*'DATI BOLLETTA'!$D$58*'DATI BOLLETTA'!$C$34*'Articolazione tariffaria'!$F$36)</f>
        <v>0</v>
      </c>
      <c r="F124" s="83">
        <f>+IF(B124="",0,1*'DATI BOLLETTA'!$D$59*'DATI BOLLETTA'!$C$34*'Articolazione tariffaria'!$F$37)</f>
        <v>0</v>
      </c>
      <c r="G124" s="84">
        <f t="shared" si="25"/>
        <v>0</v>
      </c>
      <c r="H124" s="50"/>
      <c r="I124" s="130">
        <f>+IF('UNITA E CONSUMI SOTTOUTENZE'!E149&gt;'Articolazione tariffaria'!C$13*'RIPARTIZ SOTTO-UTENZA_dettagl'!C$106,('UNITA E CONSUMI SOTTOUTENZE'!E149-'Articolazione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tariffaria'!C$12*'RIPARTIZ SOTTO-UTENZA_dettagl'!C$106,('UNITA E CONSUMI SOTTOUTENZE'!E149-'Articolazione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tariffaria'!C$11*'RIPARTIZ SOTTO-UTENZA_dettagl'!C$106,('UNITA E CONSUMI SOTTOUTENZE'!E149-'Articolazione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tariffaria'!C$10*'RIPARTIZ SOTTO-UTENZA_dettagl'!C$106,('UNITA E CONSUMI SOTTOUTENZE'!E149-'Articolazione tariffaria'!C$10*'RIPARTIZ SOTTO-UTENZA_dettagl'!C$106)*'Articolazione tariffaria'!F$10+'Articolazione tariffaria'!D$9*'RIPARTIZ SOTTO-UTENZA_dettagl'!C$106*'Articolazione tariffaria'!F$9,'UNITA E CONSUMI SOTTOUTENZE'!E149*'Articolazione tariffaria'!F$9))))*'DATI BOLLETTA'!D$57</f>
        <v>0</v>
      </c>
      <c r="J124" s="83">
        <f>+'UNITA E CONSUMI SOTTOUTENZE'!E149*'Articolazione tariffaria'!$F$31*'DATI BOLLETTA'!$D$58</f>
        <v>0</v>
      </c>
      <c r="K124" s="83">
        <f>+'UNITA E CONSUMI SOTTOUTENZE'!E149*'Articolazione tariffaria'!$F$32*'DATI BOLLETTA'!$D$59</f>
        <v>0</v>
      </c>
      <c r="L124" s="83">
        <f t="shared" si="26"/>
        <v>0</v>
      </c>
      <c r="M124" s="50"/>
      <c r="N124" s="83">
        <f>+'UNITA E CONSUMI SOTTOUTENZE'!E149*'Articolazione tariffaria'!$F$59*'DATI BOLLETTA'!$D$57</f>
        <v>0</v>
      </c>
      <c r="O124" s="83">
        <f>+'UNITA E CONSUMI SOTTOUTENZE'!E149*'Articolazione tariffaria'!$F$59*'DATI BOLLETTA'!$D$58</f>
        <v>0</v>
      </c>
      <c r="P124" s="83">
        <f>+'UNITA E CONSUMI SOTTOUTENZE'!E149*'Articolazione tariffaria'!$F$59*'DATI BOLLETTA'!$D$59</f>
        <v>0</v>
      </c>
      <c r="Q124" s="84">
        <f t="shared" si="27"/>
        <v>0</v>
      </c>
      <c r="R124" s="50"/>
      <c r="S124" s="83">
        <f>+'UNITA E CONSUMI SOTTOUTENZE'!E149*'Articolazione tariffaria'!$F$49*'DATI BOLLETTA'!$D$57</f>
        <v>0</v>
      </c>
      <c r="T124" s="83">
        <f>+'UNITA E CONSUMI SOTTOUTENZE'!E149*'Articolazione tariffaria'!$F$50*'DATI BOLLETTA'!$D$58</f>
        <v>0</v>
      </c>
      <c r="U124" s="83">
        <f>+'UNITA E CONSUMI SOTTOUTENZE'!E149*'Articolazione tariffaria'!$F$51*'DATI BOLLETTA'!$D$59</f>
        <v>0</v>
      </c>
      <c r="V124" s="84">
        <f t="shared" si="30"/>
        <v>0</v>
      </c>
      <c r="W124" s="52"/>
      <c r="X124" s="83">
        <f t="shared" si="31"/>
        <v>0</v>
      </c>
      <c r="Y124" s="83">
        <f t="shared" si="32"/>
        <v>0</v>
      </c>
      <c r="Z124" s="83">
        <f t="shared" si="33"/>
        <v>0</v>
      </c>
      <c r="AA124" s="373" t="str">
        <f t="shared" si="28"/>
        <v/>
      </c>
      <c r="AB124" s="52"/>
      <c r="AC124" s="83">
        <f t="shared" si="29"/>
        <v>0</v>
      </c>
      <c r="AE124" s="106">
        <f t="shared" si="34"/>
        <v>0</v>
      </c>
    </row>
    <row r="125" spans="2:31" ht="21" x14ac:dyDescent="0.25">
      <c r="B125" s="363" t="str">
        <f>+IF(COUNTA('UNITA E CONSUMI SOTTOUTENZE'!C150)&gt;0,'UNITA E CONSUMI SOTTOUTENZE'!B150,"")</f>
        <v/>
      </c>
      <c r="D125" s="83">
        <f>+IF(B125="",0,1*'DATI BOLLETTA'!$D$57*'DATI BOLLETTA'!$C$34*'Articolazione tariffaria'!$F$35)</f>
        <v>0</v>
      </c>
      <c r="E125" s="83">
        <f>+IF(B125="",0,1*'DATI BOLLETTA'!$D$58*'DATI BOLLETTA'!$C$34*'Articolazione tariffaria'!$F$36)</f>
        <v>0</v>
      </c>
      <c r="F125" s="83">
        <f>+IF(B125="",0,1*'DATI BOLLETTA'!$D$59*'DATI BOLLETTA'!$C$34*'Articolazione tariffaria'!$F$37)</f>
        <v>0</v>
      </c>
      <c r="G125" s="84">
        <f t="shared" si="25"/>
        <v>0</v>
      </c>
      <c r="H125" s="50"/>
      <c r="I125" s="130">
        <f>+IF('UNITA E CONSUMI SOTTOUTENZE'!E150&gt;'Articolazione tariffaria'!C$13*'RIPARTIZ SOTTO-UTENZA_dettagl'!C$106,('UNITA E CONSUMI SOTTOUTENZE'!E150-'Articolazione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tariffaria'!C$12*'RIPARTIZ SOTTO-UTENZA_dettagl'!C$106,('UNITA E CONSUMI SOTTOUTENZE'!E150-'Articolazione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tariffaria'!C$11*'RIPARTIZ SOTTO-UTENZA_dettagl'!C$106,('UNITA E CONSUMI SOTTOUTENZE'!E150-'Articolazione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tariffaria'!C$10*'RIPARTIZ SOTTO-UTENZA_dettagl'!C$106,('UNITA E CONSUMI SOTTOUTENZE'!E150-'Articolazione tariffaria'!C$10*'RIPARTIZ SOTTO-UTENZA_dettagl'!C$106)*'Articolazione tariffaria'!F$10+'Articolazione tariffaria'!D$9*'RIPARTIZ SOTTO-UTENZA_dettagl'!C$106*'Articolazione tariffaria'!F$9,'UNITA E CONSUMI SOTTOUTENZE'!E150*'Articolazione tariffaria'!F$9))))*'DATI BOLLETTA'!D$57</f>
        <v>0</v>
      </c>
      <c r="J125" s="83">
        <f>+'UNITA E CONSUMI SOTTOUTENZE'!E150*'Articolazione tariffaria'!$F$31*'DATI BOLLETTA'!$D$58</f>
        <v>0</v>
      </c>
      <c r="K125" s="83">
        <f>+'UNITA E CONSUMI SOTTOUTENZE'!E150*'Articolazione tariffaria'!$F$32*'DATI BOLLETTA'!$D$59</f>
        <v>0</v>
      </c>
      <c r="L125" s="83">
        <f t="shared" si="26"/>
        <v>0</v>
      </c>
      <c r="M125" s="50"/>
      <c r="N125" s="83">
        <f>+'UNITA E CONSUMI SOTTOUTENZE'!E150*'Articolazione tariffaria'!$F$59*'DATI BOLLETTA'!$D$57</f>
        <v>0</v>
      </c>
      <c r="O125" s="83">
        <f>+'UNITA E CONSUMI SOTTOUTENZE'!E150*'Articolazione tariffaria'!$F$59*'DATI BOLLETTA'!$D$58</f>
        <v>0</v>
      </c>
      <c r="P125" s="83">
        <f>+'UNITA E CONSUMI SOTTOUTENZE'!E150*'Articolazione tariffaria'!$F$59*'DATI BOLLETTA'!$D$59</f>
        <v>0</v>
      </c>
      <c r="Q125" s="84">
        <f t="shared" si="27"/>
        <v>0</v>
      </c>
      <c r="R125" s="50"/>
      <c r="S125" s="83">
        <f>+'UNITA E CONSUMI SOTTOUTENZE'!E150*'Articolazione tariffaria'!$F$49*'DATI BOLLETTA'!$D$57</f>
        <v>0</v>
      </c>
      <c r="T125" s="83">
        <f>+'UNITA E CONSUMI SOTTOUTENZE'!E150*'Articolazione tariffaria'!$F$50*'DATI BOLLETTA'!$D$58</f>
        <v>0</v>
      </c>
      <c r="U125" s="83">
        <f>+'UNITA E CONSUMI SOTTOUTENZE'!E150*'Articolazione tariffaria'!$F$51*'DATI BOLLETTA'!$D$59</f>
        <v>0</v>
      </c>
      <c r="V125" s="84">
        <f t="shared" si="30"/>
        <v>0</v>
      </c>
      <c r="W125" s="52"/>
      <c r="X125" s="83">
        <f t="shared" si="31"/>
        <v>0</v>
      </c>
      <c r="Y125" s="83">
        <f t="shared" si="32"/>
        <v>0</v>
      </c>
      <c r="Z125" s="83">
        <f t="shared" si="33"/>
        <v>0</v>
      </c>
      <c r="AA125" s="373" t="str">
        <f t="shared" si="28"/>
        <v/>
      </c>
      <c r="AB125" s="52"/>
      <c r="AC125" s="83">
        <f t="shared" si="29"/>
        <v>0</v>
      </c>
      <c r="AE125" s="106">
        <f t="shared" si="34"/>
        <v>0</v>
      </c>
    </row>
    <row r="126" spans="2:31" ht="21" x14ac:dyDescent="0.25">
      <c r="B126" s="363" t="str">
        <f>+IF(COUNTA('UNITA E CONSUMI SOTTOUTENZE'!C151)&gt;0,'UNITA E CONSUMI SOTTOUTENZE'!B151,"")</f>
        <v/>
      </c>
      <c r="D126" s="83">
        <f>+IF(B126="",0,1*'DATI BOLLETTA'!$D$57*'DATI BOLLETTA'!$C$34*'Articolazione tariffaria'!$F$35)</f>
        <v>0</v>
      </c>
      <c r="E126" s="83">
        <f>+IF(B126="",0,1*'DATI BOLLETTA'!$D$58*'DATI BOLLETTA'!$C$34*'Articolazione tariffaria'!$F$36)</f>
        <v>0</v>
      </c>
      <c r="F126" s="83">
        <f>+IF(B126="",0,1*'DATI BOLLETTA'!$D$59*'DATI BOLLETTA'!$C$34*'Articolazione tariffaria'!$F$37)</f>
        <v>0</v>
      </c>
      <c r="G126" s="84">
        <f t="shared" si="25"/>
        <v>0</v>
      </c>
      <c r="H126" s="50"/>
      <c r="I126" s="130">
        <f>+IF('UNITA E CONSUMI SOTTOUTENZE'!E151&gt;'Articolazione tariffaria'!C$13*'RIPARTIZ SOTTO-UTENZA_dettagl'!C$106,('UNITA E CONSUMI SOTTOUTENZE'!E151-'Articolazione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tariffaria'!C$12*'RIPARTIZ SOTTO-UTENZA_dettagl'!C$106,('UNITA E CONSUMI SOTTOUTENZE'!E151-'Articolazione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tariffaria'!C$11*'RIPARTIZ SOTTO-UTENZA_dettagl'!C$106,('UNITA E CONSUMI SOTTOUTENZE'!E151-'Articolazione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tariffaria'!C$10*'RIPARTIZ SOTTO-UTENZA_dettagl'!C$106,('UNITA E CONSUMI SOTTOUTENZE'!E151-'Articolazione tariffaria'!C$10*'RIPARTIZ SOTTO-UTENZA_dettagl'!C$106)*'Articolazione tariffaria'!F$10+'Articolazione tariffaria'!D$9*'RIPARTIZ SOTTO-UTENZA_dettagl'!C$106*'Articolazione tariffaria'!F$9,'UNITA E CONSUMI SOTTOUTENZE'!E151*'Articolazione tariffaria'!F$9))))*'DATI BOLLETTA'!D$57</f>
        <v>0</v>
      </c>
      <c r="J126" s="83">
        <f>+'UNITA E CONSUMI SOTTOUTENZE'!E151*'Articolazione tariffaria'!$F$31*'DATI BOLLETTA'!$D$58</f>
        <v>0</v>
      </c>
      <c r="K126" s="83">
        <f>+'UNITA E CONSUMI SOTTOUTENZE'!E151*'Articolazione tariffaria'!$F$32*'DATI BOLLETTA'!$D$59</f>
        <v>0</v>
      </c>
      <c r="L126" s="83">
        <f t="shared" si="26"/>
        <v>0</v>
      </c>
      <c r="M126" s="50"/>
      <c r="N126" s="83">
        <f>+'UNITA E CONSUMI SOTTOUTENZE'!E151*'Articolazione tariffaria'!$F$59*'DATI BOLLETTA'!$D$57</f>
        <v>0</v>
      </c>
      <c r="O126" s="83">
        <f>+'UNITA E CONSUMI SOTTOUTENZE'!E151*'Articolazione tariffaria'!$F$59*'DATI BOLLETTA'!$D$58</f>
        <v>0</v>
      </c>
      <c r="P126" s="83">
        <f>+'UNITA E CONSUMI SOTTOUTENZE'!E151*'Articolazione tariffaria'!$F$59*'DATI BOLLETTA'!$D$59</f>
        <v>0</v>
      </c>
      <c r="Q126" s="84">
        <f t="shared" si="27"/>
        <v>0</v>
      </c>
      <c r="R126" s="50"/>
      <c r="S126" s="83">
        <f>+'UNITA E CONSUMI SOTTOUTENZE'!E151*'Articolazione tariffaria'!$F$49*'DATI BOLLETTA'!$D$57</f>
        <v>0</v>
      </c>
      <c r="T126" s="83">
        <f>+'UNITA E CONSUMI SOTTOUTENZE'!E151*'Articolazione tariffaria'!$F$50*'DATI BOLLETTA'!$D$58</f>
        <v>0</v>
      </c>
      <c r="U126" s="83">
        <f>+'UNITA E CONSUMI SOTTOUTENZE'!E151*'Articolazione tariffaria'!$F$51*'DATI BOLLETTA'!$D$59</f>
        <v>0</v>
      </c>
      <c r="V126" s="84">
        <f t="shared" si="30"/>
        <v>0</v>
      </c>
      <c r="W126" s="52"/>
      <c r="X126" s="83">
        <f t="shared" si="31"/>
        <v>0</v>
      </c>
      <c r="Y126" s="83">
        <f t="shared" si="32"/>
        <v>0</v>
      </c>
      <c r="Z126" s="83">
        <f t="shared" si="33"/>
        <v>0</v>
      </c>
      <c r="AA126" s="373" t="str">
        <f t="shared" si="28"/>
        <v/>
      </c>
      <c r="AB126" s="52"/>
      <c r="AC126" s="83">
        <f t="shared" si="29"/>
        <v>0</v>
      </c>
      <c r="AE126" s="106">
        <f t="shared" si="34"/>
        <v>0</v>
      </c>
    </row>
    <row r="127" spans="2:31" ht="21" x14ac:dyDescent="0.25">
      <c r="B127" s="363" t="str">
        <f>+IF(COUNTA('UNITA E CONSUMI SOTTOUTENZE'!C152)&gt;0,'UNITA E CONSUMI SOTTOUTENZE'!B152,"")</f>
        <v/>
      </c>
      <c r="D127" s="83">
        <f>+IF(B127="",0,1*'DATI BOLLETTA'!$D$57*'DATI BOLLETTA'!$C$34*'Articolazione tariffaria'!$F$35)</f>
        <v>0</v>
      </c>
      <c r="E127" s="83">
        <f>+IF(B127="",0,1*'DATI BOLLETTA'!$D$58*'DATI BOLLETTA'!$C$34*'Articolazione tariffaria'!$F$36)</f>
        <v>0</v>
      </c>
      <c r="F127" s="83">
        <f>+IF(B127="",0,1*'DATI BOLLETTA'!$D$59*'DATI BOLLETTA'!$C$34*'Articolazione tariffaria'!$F$37)</f>
        <v>0</v>
      </c>
      <c r="G127" s="84">
        <f t="shared" si="25"/>
        <v>0</v>
      </c>
      <c r="H127" s="50"/>
      <c r="I127" s="130">
        <f>+IF('UNITA E CONSUMI SOTTOUTENZE'!E152&gt;'Articolazione tariffaria'!C$13*'RIPARTIZ SOTTO-UTENZA_dettagl'!C$106,('UNITA E CONSUMI SOTTOUTENZE'!E152-'Articolazione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tariffaria'!C$12*'RIPARTIZ SOTTO-UTENZA_dettagl'!C$106,('UNITA E CONSUMI SOTTOUTENZE'!E152-'Articolazione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tariffaria'!C$11*'RIPARTIZ SOTTO-UTENZA_dettagl'!C$106,('UNITA E CONSUMI SOTTOUTENZE'!E152-'Articolazione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tariffaria'!C$10*'RIPARTIZ SOTTO-UTENZA_dettagl'!C$106,('UNITA E CONSUMI SOTTOUTENZE'!E152-'Articolazione tariffaria'!C$10*'RIPARTIZ SOTTO-UTENZA_dettagl'!C$106)*'Articolazione tariffaria'!F$10+'Articolazione tariffaria'!D$9*'RIPARTIZ SOTTO-UTENZA_dettagl'!C$106*'Articolazione tariffaria'!F$9,'UNITA E CONSUMI SOTTOUTENZE'!E152*'Articolazione tariffaria'!F$9))))*'DATI BOLLETTA'!D$57</f>
        <v>0</v>
      </c>
      <c r="J127" s="83">
        <f>+'UNITA E CONSUMI SOTTOUTENZE'!E152*'Articolazione tariffaria'!$F$31*'DATI BOLLETTA'!$D$58</f>
        <v>0</v>
      </c>
      <c r="K127" s="83">
        <f>+'UNITA E CONSUMI SOTTOUTENZE'!E152*'Articolazione tariffaria'!$F$32*'DATI BOLLETTA'!$D$59</f>
        <v>0</v>
      </c>
      <c r="L127" s="83">
        <f t="shared" si="26"/>
        <v>0</v>
      </c>
      <c r="M127" s="50"/>
      <c r="N127" s="83">
        <f>+'UNITA E CONSUMI SOTTOUTENZE'!E152*'Articolazione tariffaria'!$F$59*'DATI BOLLETTA'!$D$57</f>
        <v>0</v>
      </c>
      <c r="O127" s="83">
        <f>+'UNITA E CONSUMI SOTTOUTENZE'!E152*'Articolazione tariffaria'!$F$59*'DATI BOLLETTA'!$D$58</f>
        <v>0</v>
      </c>
      <c r="P127" s="83">
        <f>+'UNITA E CONSUMI SOTTOUTENZE'!E152*'Articolazione tariffaria'!$F$59*'DATI BOLLETTA'!$D$59</f>
        <v>0</v>
      </c>
      <c r="Q127" s="84">
        <f t="shared" si="27"/>
        <v>0</v>
      </c>
      <c r="R127" s="50"/>
      <c r="S127" s="83">
        <f>+'UNITA E CONSUMI SOTTOUTENZE'!E152*'Articolazione tariffaria'!$F$49*'DATI BOLLETTA'!$D$57</f>
        <v>0</v>
      </c>
      <c r="T127" s="83">
        <f>+'UNITA E CONSUMI SOTTOUTENZE'!E152*'Articolazione tariffaria'!$F$50*'DATI BOLLETTA'!$D$58</f>
        <v>0</v>
      </c>
      <c r="U127" s="83">
        <f>+'UNITA E CONSUMI SOTTOUTENZE'!E152*'Articolazione tariffaria'!$F$51*'DATI BOLLETTA'!$D$59</f>
        <v>0</v>
      </c>
      <c r="V127" s="84">
        <f t="shared" si="30"/>
        <v>0</v>
      </c>
      <c r="W127" s="52"/>
      <c r="X127" s="83">
        <f t="shared" si="31"/>
        <v>0</v>
      </c>
      <c r="Y127" s="83">
        <f t="shared" si="32"/>
        <v>0</v>
      </c>
      <c r="Z127" s="83">
        <f t="shared" si="33"/>
        <v>0</v>
      </c>
      <c r="AA127" s="373" t="str">
        <f t="shared" si="28"/>
        <v/>
      </c>
      <c r="AB127" s="52"/>
      <c r="AC127" s="83">
        <f t="shared" si="29"/>
        <v>0</v>
      </c>
      <c r="AE127" s="106">
        <f t="shared" si="34"/>
        <v>0</v>
      </c>
    </row>
    <row r="128" spans="2:31" ht="21" x14ac:dyDescent="0.25">
      <c r="B128" s="363" t="str">
        <f>+IF(COUNTA('UNITA E CONSUMI SOTTOUTENZE'!C153)&gt;0,'UNITA E CONSUMI SOTTOUTENZE'!B153,"")</f>
        <v/>
      </c>
      <c r="D128" s="83">
        <f>+IF(B128="",0,1*'DATI BOLLETTA'!$D$57*'DATI BOLLETTA'!$C$34*'Articolazione tariffaria'!$F$35)</f>
        <v>0</v>
      </c>
      <c r="E128" s="83">
        <f>+IF(B128="",0,1*'DATI BOLLETTA'!$D$58*'DATI BOLLETTA'!$C$34*'Articolazione tariffaria'!$F$36)</f>
        <v>0</v>
      </c>
      <c r="F128" s="83">
        <f>+IF(B128="",0,1*'DATI BOLLETTA'!$D$59*'DATI BOLLETTA'!$C$34*'Articolazione tariffaria'!$F$37)</f>
        <v>0</v>
      </c>
      <c r="G128" s="84">
        <f t="shared" si="25"/>
        <v>0</v>
      </c>
      <c r="H128" s="50"/>
      <c r="I128" s="130">
        <f>+IF('UNITA E CONSUMI SOTTOUTENZE'!E153&gt;'Articolazione tariffaria'!C$13*'RIPARTIZ SOTTO-UTENZA_dettagl'!C$106,('UNITA E CONSUMI SOTTOUTENZE'!E153-'Articolazione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tariffaria'!C$12*'RIPARTIZ SOTTO-UTENZA_dettagl'!C$106,('UNITA E CONSUMI SOTTOUTENZE'!E153-'Articolazione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tariffaria'!C$11*'RIPARTIZ SOTTO-UTENZA_dettagl'!C$106,('UNITA E CONSUMI SOTTOUTENZE'!E153-'Articolazione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tariffaria'!C$10*'RIPARTIZ SOTTO-UTENZA_dettagl'!C$106,('UNITA E CONSUMI SOTTOUTENZE'!E153-'Articolazione tariffaria'!C$10*'RIPARTIZ SOTTO-UTENZA_dettagl'!C$106)*'Articolazione tariffaria'!F$10+'Articolazione tariffaria'!D$9*'RIPARTIZ SOTTO-UTENZA_dettagl'!C$106*'Articolazione tariffaria'!F$9,'UNITA E CONSUMI SOTTOUTENZE'!E153*'Articolazione tariffaria'!F$9))))*'DATI BOLLETTA'!D$57</f>
        <v>0</v>
      </c>
      <c r="J128" s="83">
        <f>+'UNITA E CONSUMI SOTTOUTENZE'!E153*'Articolazione tariffaria'!$F$31*'DATI BOLLETTA'!$D$58</f>
        <v>0</v>
      </c>
      <c r="K128" s="83">
        <f>+'UNITA E CONSUMI SOTTOUTENZE'!E153*'Articolazione tariffaria'!$F$32*'DATI BOLLETTA'!$D$59</f>
        <v>0</v>
      </c>
      <c r="L128" s="83">
        <f t="shared" si="26"/>
        <v>0</v>
      </c>
      <c r="M128" s="50"/>
      <c r="N128" s="83">
        <f>+'UNITA E CONSUMI SOTTOUTENZE'!E153*'Articolazione tariffaria'!$F$59*'DATI BOLLETTA'!$D$57</f>
        <v>0</v>
      </c>
      <c r="O128" s="83">
        <f>+'UNITA E CONSUMI SOTTOUTENZE'!E153*'Articolazione tariffaria'!$F$59*'DATI BOLLETTA'!$D$58</f>
        <v>0</v>
      </c>
      <c r="P128" s="83">
        <f>+'UNITA E CONSUMI SOTTOUTENZE'!E153*'Articolazione tariffaria'!$F$59*'DATI BOLLETTA'!$D$59</f>
        <v>0</v>
      </c>
      <c r="Q128" s="84">
        <f t="shared" si="27"/>
        <v>0</v>
      </c>
      <c r="R128" s="50"/>
      <c r="S128" s="83">
        <f>+'UNITA E CONSUMI SOTTOUTENZE'!E153*'Articolazione tariffaria'!$F$49*'DATI BOLLETTA'!$D$57</f>
        <v>0</v>
      </c>
      <c r="T128" s="83">
        <f>+'UNITA E CONSUMI SOTTOUTENZE'!E153*'Articolazione tariffaria'!$F$50*'DATI BOLLETTA'!$D$58</f>
        <v>0</v>
      </c>
      <c r="U128" s="83">
        <f>+'UNITA E CONSUMI SOTTOUTENZE'!E153*'Articolazione tariffaria'!$F$51*'DATI BOLLETTA'!$D$59</f>
        <v>0</v>
      </c>
      <c r="V128" s="84">
        <f t="shared" si="30"/>
        <v>0</v>
      </c>
      <c r="W128" s="52"/>
      <c r="X128" s="83">
        <f t="shared" si="31"/>
        <v>0</v>
      </c>
      <c r="Y128" s="83">
        <f t="shared" si="32"/>
        <v>0</v>
      </c>
      <c r="Z128" s="83">
        <f t="shared" si="33"/>
        <v>0</v>
      </c>
      <c r="AA128" s="373" t="str">
        <f t="shared" si="28"/>
        <v/>
      </c>
      <c r="AB128" s="52"/>
      <c r="AC128" s="83">
        <f t="shared" si="29"/>
        <v>0</v>
      </c>
      <c r="AE128" s="106">
        <f t="shared" si="34"/>
        <v>0</v>
      </c>
    </row>
    <row r="129" spans="2:31" ht="21" x14ac:dyDescent="0.25">
      <c r="B129" s="363" t="str">
        <f>+IF(COUNTA('UNITA E CONSUMI SOTTOUTENZE'!C154)&gt;0,'UNITA E CONSUMI SOTTOUTENZE'!B154,"")</f>
        <v/>
      </c>
      <c r="D129" s="83">
        <f>+IF(B129="",0,1*'DATI BOLLETTA'!$D$57*'DATI BOLLETTA'!$C$34*'Articolazione tariffaria'!$F$35)</f>
        <v>0</v>
      </c>
      <c r="E129" s="83">
        <f>+IF(B129="",0,1*'DATI BOLLETTA'!$D$58*'DATI BOLLETTA'!$C$34*'Articolazione tariffaria'!$F$36)</f>
        <v>0</v>
      </c>
      <c r="F129" s="83">
        <f>+IF(B129="",0,1*'DATI BOLLETTA'!$D$59*'DATI BOLLETTA'!$C$34*'Articolazione tariffaria'!$F$37)</f>
        <v>0</v>
      </c>
      <c r="G129" s="84">
        <f t="shared" si="25"/>
        <v>0</v>
      </c>
      <c r="H129" s="50"/>
      <c r="I129" s="130">
        <f>+IF('UNITA E CONSUMI SOTTOUTENZE'!E154&gt;'Articolazione tariffaria'!C$13*'RIPARTIZ SOTTO-UTENZA_dettagl'!C$106,('UNITA E CONSUMI SOTTOUTENZE'!E154-'Articolazione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tariffaria'!C$12*'RIPARTIZ SOTTO-UTENZA_dettagl'!C$106,('UNITA E CONSUMI SOTTOUTENZE'!E154-'Articolazione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tariffaria'!C$11*'RIPARTIZ SOTTO-UTENZA_dettagl'!C$106,('UNITA E CONSUMI SOTTOUTENZE'!E154-'Articolazione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tariffaria'!C$10*'RIPARTIZ SOTTO-UTENZA_dettagl'!C$106,('UNITA E CONSUMI SOTTOUTENZE'!E154-'Articolazione tariffaria'!C$10*'RIPARTIZ SOTTO-UTENZA_dettagl'!C$106)*'Articolazione tariffaria'!F$10+'Articolazione tariffaria'!D$9*'RIPARTIZ SOTTO-UTENZA_dettagl'!C$106*'Articolazione tariffaria'!F$9,'UNITA E CONSUMI SOTTOUTENZE'!E154*'Articolazione tariffaria'!F$9))))*'DATI BOLLETTA'!D$57</f>
        <v>0</v>
      </c>
      <c r="J129" s="83">
        <f>+'UNITA E CONSUMI SOTTOUTENZE'!E154*'Articolazione tariffaria'!$F$31*'DATI BOLLETTA'!$D$58</f>
        <v>0</v>
      </c>
      <c r="K129" s="83">
        <f>+'UNITA E CONSUMI SOTTOUTENZE'!E154*'Articolazione tariffaria'!$F$32*'DATI BOLLETTA'!$D$59</f>
        <v>0</v>
      </c>
      <c r="L129" s="83">
        <f t="shared" si="26"/>
        <v>0</v>
      </c>
      <c r="M129" s="50"/>
      <c r="N129" s="83">
        <f>+'UNITA E CONSUMI SOTTOUTENZE'!E154*'Articolazione tariffaria'!$F$59*'DATI BOLLETTA'!$D$57</f>
        <v>0</v>
      </c>
      <c r="O129" s="83">
        <f>+'UNITA E CONSUMI SOTTOUTENZE'!E154*'Articolazione tariffaria'!$F$59*'DATI BOLLETTA'!$D$58</f>
        <v>0</v>
      </c>
      <c r="P129" s="83">
        <f>+'UNITA E CONSUMI SOTTOUTENZE'!E154*'Articolazione tariffaria'!$F$59*'DATI BOLLETTA'!$D$59</f>
        <v>0</v>
      </c>
      <c r="Q129" s="84">
        <f t="shared" si="27"/>
        <v>0</v>
      </c>
      <c r="R129" s="50"/>
      <c r="S129" s="83">
        <f>+'UNITA E CONSUMI SOTTOUTENZE'!E154*'Articolazione tariffaria'!$F$49*'DATI BOLLETTA'!$D$57</f>
        <v>0</v>
      </c>
      <c r="T129" s="83">
        <f>+'UNITA E CONSUMI SOTTOUTENZE'!E154*'Articolazione tariffaria'!$F$50*'DATI BOLLETTA'!$D$58</f>
        <v>0</v>
      </c>
      <c r="U129" s="83">
        <f>+'UNITA E CONSUMI SOTTOUTENZE'!E154*'Articolazione tariffaria'!$F$51*'DATI BOLLETTA'!$D$59</f>
        <v>0</v>
      </c>
      <c r="V129" s="84">
        <f t="shared" si="30"/>
        <v>0</v>
      </c>
      <c r="W129" s="52"/>
      <c r="X129" s="83">
        <f t="shared" si="31"/>
        <v>0</v>
      </c>
      <c r="Y129" s="83">
        <f t="shared" si="32"/>
        <v>0</v>
      </c>
      <c r="Z129" s="83">
        <f t="shared" si="33"/>
        <v>0</v>
      </c>
      <c r="AA129" s="373" t="str">
        <f t="shared" si="28"/>
        <v/>
      </c>
      <c r="AB129" s="52"/>
      <c r="AC129" s="83">
        <f t="shared" si="29"/>
        <v>0</v>
      </c>
      <c r="AE129" s="106">
        <f t="shared" si="34"/>
        <v>0</v>
      </c>
    </row>
    <row r="130" spans="2:31" ht="21" x14ac:dyDescent="0.25">
      <c r="B130" s="363" t="str">
        <f>+IF(COUNTA('UNITA E CONSUMI SOTTOUTENZE'!C155)&gt;0,'UNITA E CONSUMI SOTTOUTENZE'!B155,"")</f>
        <v/>
      </c>
      <c r="D130" s="83">
        <f>+IF(B130="",0,1*'DATI BOLLETTA'!$D$57*'DATI BOLLETTA'!$C$34*'Articolazione tariffaria'!$F$35)</f>
        <v>0</v>
      </c>
      <c r="E130" s="83">
        <f>+IF(B130="",0,1*'DATI BOLLETTA'!$D$58*'DATI BOLLETTA'!$C$34*'Articolazione tariffaria'!$F$36)</f>
        <v>0</v>
      </c>
      <c r="F130" s="83">
        <f>+IF(B130="",0,1*'DATI BOLLETTA'!$D$59*'DATI BOLLETTA'!$C$34*'Articolazione tariffaria'!$F$37)</f>
        <v>0</v>
      </c>
      <c r="G130" s="84">
        <f t="shared" si="25"/>
        <v>0</v>
      </c>
      <c r="H130" s="50"/>
      <c r="I130" s="130">
        <f>+IF('UNITA E CONSUMI SOTTOUTENZE'!E155&gt;'Articolazione tariffaria'!C$13*'RIPARTIZ SOTTO-UTENZA_dettagl'!C$106,('UNITA E CONSUMI SOTTOUTENZE'!E155-'Articolazione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tariffaria'!C$12*'RIPARTIZ SOTTO-UTENZA_dettagl'!C$106,('UNITA E CONSUMI SOTTOUTENZE'!E155-'Articolazione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tariffaria'!C$11*'RIPARTIZ SOTTO-UTENZA_dettagl'!C$106,('UNITA E CONSUMI SOTTOUTENZE'!E155-'Articolazione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tariffaria'!C$10*'RIPARTIZ SOTTO-UTENZA_dettagl'!C$106,('UNITA E CONSUMI SOTTOUTENZE'!E155-'Articolazione tariffaria'!C$10*'RIPARTIZ SOTTO-UTENZA_dettagl'!C$106)*'Articolazione tariffaria'!F$10+'Articolazione tariffaria'!D$9*'RIPARTIZ SOTTO-UTENZA_dettagl'!C$106*'Articolazione tariffaria'!F$9,'UNITA E CONSUMI SOTTOUTENZE'!E155*'Articolazione tariffaria'!F$9))))*'DATI BOLLETTA'!D$57</f>
        <v>0</v>
      </c>
      <c r="J130" s="83">
        <f>+'UNITA E CONSUMI SOTTOUTENZE'!E155*'Articolazione tariffaria'!$F$31*'DATI BOLLETTA'!$D$58</f>
        <v>0</v>
      </c>
      <c r="K130" s="83">
        <f>+'UNITA E CONSUMI SOTTOUTENZE'!E155*'Articolazione tariffaria'!$F$32*'DATI BOLLETTA'!$D$59</f>
        <v>0</v>
      </c>
      <c r="L130" s="83">
        <f t="shared" si="26"/>
        <v>0</v>
      </c>
      <c r="M130" s="50"/>
      <c r="N130" s="83">
        <f>+'UNITA E CONSUMI SOTTOUTENZE'!E155*'Articolazione tariffaria'!$F$59*'DATI BOLLETTA'!$D$57</f>
        <v>0</v>
      </c>
      <c r="O130" s="83">
        <f>+'UNITA E CONSUMI SOTTOUTENZE'!E155*'Articolazione tariffaria'!$F$59*'DATI BOLLETTA'!$D$58</f>
        <v>0</v>
      </c>
      <c r="P130" s="83">
        <f>+'UNITA E CONSUMI SOTTOUTENZE'!E155*'Articolazione tariffaria'!$F$59*'DATI BOLLETTA'!$D$59</f>
        <v>0</v>
      </c>
      <c r="Q130" s="84">
        <f t="shared" si="27"/>
        <v>0</v>
      </c>
      <c r="R130" s="50"/>
      <c r="S130" s="83">
        <f>+'UNITA E CONSUMI SOTTOUTENZE'!E155*'Articolazione tariffaria'!$F$49*'DATI BOLLETTA'!$D$57</f>
        <v>0</v>
      </c>
      <c r="T130" s="83">
        <f>+'UNITA E CONSUMI SOTTOUTENZE'!E155*'Articolazione tariffaria'!$F$50*'DATI BOLLETTA'!$D$58</f>
        <v>0</v>
      </c>
      <c r="U130" s="83">
        <f>+'UNITA E CONSUMI SOTTOUTENZE'!E155*'Articolazione tariffaria'!$F$51*'DATI BOLLETTA'!$D$59</f>
        <v>0</v>
      </c>
      <c r="V130" s="84">
        <f t="shared" si="30"/>
        <v>0</v>
      </c>
      <c r="W130" s="52"/>
      <c r="X130" s="83">
        <f t="shared" si="31"/>
        <v>0</v>
      </c>
      <c r="Y130" s="83">
        <f t="shared" si="32"/>
        <v>0</v>
      </c>
      <c r="Z130" s="83">
        <f t="shared" si="33"/>
        <v>0</v>
      </c>
      <c r="AA130" s="373" t="str">
        <f t="shared" si="28"/>
        <v/>
      </c>
      <c r="AB130" s="52"/>
      <c r="AC130" s="83">
        <f t="shared" si="29"/>
        <v>0</v>
      </c>
      <c r="AE130" s="106">
        <f t="shared" si="34"/>
        <v>0</v>
      </c>
    </row>
    <row r="131" spans="2:31" ht="21" x14ac:dyDescent="0.25">
      <c r="B131" s="363" t="str">
        <f>+IF(COUNTA('UNITA E CONSUMI SOTTOUTENZE'!C156)&gt;0,'UNITA E CONSUMI SOTTOUTENZE'!B156,"")</f>
        <v/>
      </c>
      <c r="D131" s="83">
        <f>+IF(B131="",0,1*'DATI BOLLETTA'!$D$57*'DATI BOLLETTA'!$C$34*'Articolazione tariffaria'!$F$35)</f>
        <v>0</v>
      </c>
      <c r="E131" s="83">
        <f>+IF(B131="",0,1*'DATI BOLLETTA'!$D$58*'DATI BOLLETTA'!$C$34*'Articolazione tariffaria'!$F$36)</f>
        <v>0</v>
      </c>
      <c r="F131" s="83">
        <f>+IF(B131="",0,1*'DATI BOLLETTA'!$D$59*'DATI BOLLETTA'!$C$34*'Articolazione tariffaria'!$F$37)</f>
        <v>0</v>
      </c>
      <c r="G131" s="84">
        <f t="shared" si="25"/>
        <v>0</v>
      </c>
      <c r="H131" s="50"/>
      <c r="I131" s="130">
        <f>+IF('UNITA E CONSUMI SOTTOUTENZE'!E156&gt;'Articolazione tariffaria'!C$13*'RIPARTIZ SOTTO-UTENZA_dettagl'!C$106,('UNITA E CONSUMI SOTTOUTENZE'!E156-'Articolazione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tariffaria'!C$12*'RIPARTIZ SOTTO-UTENZA_dettagl'!C$106,('UNITA E CONSUMI SOTTOUTENZE'!E156-'Articolazione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tariffaria'!C$11*'RIPARTIZ SOTTO-UTENZA_dettagl'!C$106,('UNITA E CONSUMI SOTTOUTENZE'!E156-'Articolazione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tariffaria'!C$10*'RIPARTIZ SOTTO-UTENZA_dettagl'!C$106,('UNITA E CONSUMI SOTTOUTENZE'!E156-'Articolazione tariffaria'!C$10*'RIPARTIZ SOTTO-UTENZA_dettagl'!C$106)*'Articolazione tariffaria'!F$10+'Articolazione tariffaria'!D$9*'RIPARTIZ SOTTO-UTENZA_dettagl'!C$106*'Articolazione tariffaria'!F$9,'UNITA E CONSUMI SOTTOUTENZE'!E156*'Articolazione tariffaria'!F$9))))*'DATI BOLLETTA'!D$57</f>
        <v>0</v>
      </c>
      <c r="J131" s="83">
        <f>+'UNITA E CONSUMI SOTTOUTENZE'!E156*'Articolazione tariffaria'!$F$31*'DATI BOLLETTA'!$D$58</f>
        <v>0</v>
      </c>
      <c r="K131" s="83">
        <f>+'UNITA E CONSUMI SOTTOUTENZE'!E156*'Articolazione tariffaria'!$F$32*'DATI BOLLETTA'!$D$59</f>
        <v>0</v>
      </c>
      <c r="L131" s="83">
        <f t="shared" si="26"/>
        <v>0</v>
      </c>
      <c r="M131" s="50"/>
      <c r="N131" s="83">
        <f>+'UNITA E CONSUMI SOTTOUTENZE'!E156*'Articolazione tariffaria'!$F$59*'DATI BOLLETTA'!$D$57</f>
        <v>0</v>
      </c>
      <c r="O131" s="83">
        <f>+'UNITA E CONSUMI SOTTOUTENZE'!E156*'Articolazione tariffaria'!$F$59*'DATI BOLLETTA'!$D$58</f>
        <v>0</v>
      </c>
      <c r="P131" s="83">
        <f>+'UNITA E CONSUMI SOTTOUTENZE'!E156*'Articolazione tariffaria'!$F$59*'DATI BOLLETTA'!$D$59</f>
        <v>0</v>
      </c>
      <c r="Q131" s="84">
        <f t="shared" si="27"/>
        <v>0</v>
      </c>
      <c r="R131" s="50"/>
      <c r="S131" s="83">
        <f>+'UNITA E CONSUMI SOTTOUTENZE'!E156*'Articolazione tariffaria'!$F$49*'DATI BOLLETTA'!$D$57</f>
        <v>0</v>
      </c>
      <c r="T131" s="83">
        <f>+'UNITA E CONSUMI SOTTOUTENZE'!E156*'Articolazione tariffaria'!$F$50*'DATI BOLLETTA'!$D$58</f>
        <v>0</v>
      </c>
      <c r="U131" s="83">
        <f>+'UNITA E CONSUMI SOTTOUTENZE'!E156*'Articolazione tariffaria'!$F$51*'DATI BOLLETTA'!$D$59</f>
        <v>0</v>
      </c>
      <c r="V131" s="84">
        <f t="shared" si="30"/>
        <v>0</v>
      </c>
      <c r="W131" s="52"/>
      <c r="X131" s="83">
        <f t="shared" si="31"/>
        <v>0</v>
      </c>
      <c r="Y131" s="83">
        <f t="shared" si="32"/>
        <v>0</v>
      </c>
      <c r="Z131" s="83">
        <f t="shared" si="33"/>
        <v>0</v>
      </c>
      <c r="AA131" s="373" t="str">
        <f t="shared" si="28"/>
        <v/>
      </c>
      <c r="AB131" s="52"/>
      <c r="AC131" s="83">
        <f t="shared" si="29"/>
        <v>0</v>
      </c>
      <c r="AE131" s="106">
        <f t="shared" si="34"/>
        <v>0</v>
      </c>
    </row>
    <row r="132" spans="2:31" ht="21" x14ac:dyDescent="0.25">
      <c r="B132" s="363" t="str">
        <f>+IF(COUNTA('UNITA E CONSUMI SOTTOUTENZE'!C157)&gt;0,'UNITA E CONSUMI SOTTOUTENZE'!B157,"")</f>
        <v/>
      </c>
      <c r="D132" s="83">
        <f>+IF(B132="",0,1*'DATI BOLLETTA'!$D$57*'DATI BOLLETTA'!$C$34*'Articolazione tariffaria'!$F$35)</f>
        <v>0</v>
      </c>
      <c r="E132" s="83">
        <f>+IF(B132="",0,1*'DATI BOLLETTA'!$D$58*'DATI BOLLETTA'!$C$34*'Articolazione tariffaria'!$F$36)</f>
        <v>0</v>
      </c>
      <c r="F132" s="83">
        <f>+IF(B132="",0,1*'DATI BOLLETTA'!$D$59*'DATI BOLLETTA'!$C$34*'Articolazione tariffaria'!$F$37)</f>
        <v>0</v>
      </c>
      <c r="G132" s="84">
        <f t="shared" si="25"/>
        <v>0</v>
      </c>
      <c r="H132" s="50"/>
      <c r="I132" s="130">
        <f>+IF('UNITA E CONSUMI SOTTOUTENZE'!E157&gt;'Articolazione tariffaria'!C$13*'RIPARTIZ SOTTO-UTENZA_dettagl'!C$106,('UNITA E CONSUMI SOTTOUTENZE'!E157-'Articolazione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tariffaria'!C$12*'RIPARTIZ SOTTO-UTENZA_dettagl'!C$106,('UNITA E CONSUMI SOTTOUTENZE'!E157-'Articolazione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tariffaria'!C$11*'RIPARTIZ SOTTO-UTENZA_dettagl'!C$106,('UNITA E CONSUMI SOTTOUTENZE'!E157-'Articolazione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tariffaria'!C$10*'RIPARTIZ SOTTO-UTENZA_dettagl'!C$106,('UNITA E CONSUMI SOTTOUTENZE'!E157-'Articolazione tariffaria'!C$10*'RIPARTIZ SOTTO-UTENZA_dettagl'!C$106)*'Articolazione tariffaria'!F$10+'Articolazione tariffaria'!D$9*'RIPARTIZ SOTTO-UTENZA_dettagl'!C$106*'Articolazione tariffaria'!F$9,'UNITA E CONSUMI SOTTOUTENZE'!E157*'Articolazione tariffaria'!F$9))))*'DATI BOLLETTA'!D$57</f>
        <v>0</v>
      </c>
      <c r="J132" s="83">
        <f>+'UNITA E CONSUMI SOTTOUTENZE'!E157*'Articolazione tariffaria'!$F$31*'DATI BOLLETTA'!$D$58</f>
        <v>0</v>
      </c>
      <c r="K132" s="83">
        <f>+'UNITA E CONSUMI SOTTOUTENZE'!E157*'Articolazione tariffaria'!$F$32*'DATI BOLLETTA'!$D$59</f>
        <v>0</v>
      </c>
      <c r="L132" s="83">
        <f t="shared" si="26"/>
        <v>0</v>
      </c>
      <c r="M132" s="50"/>
      <c r="N132" s="83">
        <f>+'UNITA E CONSUMI SOTTOUTENZE'!E157*'Articolazione tariffaria'!$F$59*'DATI BOLLETTA'!$D$57</f>
        <v>0</v>
      </c>
      <c r="O132" s="83">
        <f>+'UNITA E CONSUMI SOTTOUTENZE'!E157*'Articolazione tariffaria'!$F$59*'DATI BOLLETTA'!$D$58</f>
        <v>0</v>
      </c>
      <c r="P132" s="83">
        <f>+'UNITA E CONSUMI SOTTOUTENZE'!E157*'Articolazione tariffaria'!$F$59*'DATI BOLLETTA'!$D$59</f>
        <v>0</v>
      </c>
      <c r="Q132" s="84">
        <f t="shared" si="27"/>
        <v>0</v>
      </c>
      <c r="R132" s="50"/>
      <c r="S132" s="83">
        <f>+'UNITA E CONSUMI SOTTOUTENZE'!E157*'Articolazione tariffaria'!$F$49*'DATI BOLLETTA'!$D$57</f>
        <v>0</v>
      </c>
      <c r="T132" s="83">
        <f>+'UNITA E CONSUMI SOTTOUTENZE'!E157*'Articolazione tariffaria'!$F$50*'DATI BOLLETTA'!$D$58</f>
        <v>0</v>
      </c>
      <c r="U132" s="83">
        <f>+'UNITA E CONSUMI SOTTOUTENZE'!E157*'Articolazione tariffaria'!$F$51*'DATI BOLLETTA'!$D$59</f>
        <v>0</v>
      </c>
      <c r="V132" s="84">
        <f t="shared" si="30"/>
        <v>0</v>
      </c>
      <c r="W132" s="52"/>
      <c r="X132" s="83">
        <f t="shared" si="31"/>
        <v>0</v>
      </c>
      <c r="Y132" s="83">
        <f t="shared" si="32"/>
        <v>0</v>
      </c>
      <c r="Z132" s="83">
        <f t="shared" si="33"/>
        <v>0</v>
      </c>
      <c r="AA132" s="373" t="str">
        <f t="shared" si="28"/>
        <v/>
      </c>
      <c r="AB132" s="52"/>
      <c r="AC132" s="83">
        <f t="shared" si="29"/>
        <v>0</v>
      </c>
      <c r="AE132" s="106">
        <f t="shared" si="34"/>
        <v>0</v>
      </c>
    </row>
    <row r="133" spans="2:31" ht="21" x14ac:dyDescent="0.25">
      <c r="B133" s="363" t="str">
        <f>+IF(COUNTA('UNITA E CONSUMI SOTTOUTENZE'!C158)&gt;0,'UNITA E CONSUMI SOTTOUTENZE'!B158,"")</f>
        <v/>
      </c>
      <c r="D133" s="83">
        <f>+IF(B133="",0,1*'DATI BOLLETTA'!$D$57*'DATI BOLLETTA'!$C$34*'Articolazione tariffaria'!$F$35)</f>
        <v>0</v>
      </c>
      <c r="E133" s="83">
        <f>+IF(B133="",0,1*'DATI BOLLETTA'!$D$58*'DATI BOLLETTA'!$C$34*'Articolazione tariffaria'!$F$36)</f>
        <v>0</v>
      </c>
      <c r="F133" s="83">
        <f>+IF(B133="",0,1*'DATI BOLLETTA'!$D$59*'DATI BOLLETTA'!$C$34*'Articolazione tariffaria'!$F$37)</f>
        <v>0</v>
      </c>
      <c r="G133" s="84">
        <f t="shared" si="25"/>
        <v>0</v>
      </c>
      <c r="H133" s="50"/>
      <c r="I133" s="130">
        <f>+IF('UNITA E CONSUMI SOTTOUTENZE'!E158&gt;'Articolazione tariffaria'!C$13*'RIPARTIZ SOTTO-UTENZA_dettagl'!C$106,('UNITA E CONSUMI SOTTOUTENZE'!E158-'Articolazione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tariffaria'!C$12*'RIPARTIZ SOTTO-UTENZA_dettagl'!C$106,('UNITA E CONSUMI SOTTOUTENZE'!E158-'Articolazione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tariffaria'!C$11*'RIPARTIZ SOTTO-UTENZA_dettagl'!C$106,('UNITA E CONSUMI SOTTOUTENZE'!E158-'Articolazione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tariffaria'!C$10*'RIPARTIZ SOTTO-UTENZA_dettagl'!C$106,('UNITA E CONSUMI SOTTOUTENZE'!E158-'Articolazione tariffaria'!C$10*'RIPARTIZ SOTTO-UTENZA_dettagl'!C$106)*'Articolazione tariffaria'!F$10+'Articolazione tariffaria'!D$9*'RIPARTIZ SOTTO-UTENZA_dettagl'!C$106*'Articolazione tariffaria'!F$9,'UNITA E CONSUMI SOTTOUTENZE'!E158*'Articolazione tariffaria'!F$9))))*'DATI BOLLETTA'!D$57</f>
        <v>0</v>
      </c>
      <c r="J133" s="83">
        <f>+'UNITA E CONSUMI SOTTOUTENZE'!E158*'Articolazione tariffaria'!$F$31*'DATI BOLLETTA'!$D$58</f>
        <v>0</v>
      </c>
      <c r="K133" s="83">
        <f>+'UNITA E CONSUMI SOTTOUTENZE'!E158*'Articolazione tariffaria'!$F$32*'DATI BOLLETTA'!$D$59</f>
        <v>0</v>
      </c>
      <c r="L133" s="83">
        <f t="shared" si="26"/>
        <v>0</v>
      </c>
      <c r="M133" s="50"/>
      <c r="N133" s="83">
        <f>+'UNITA E CONSUMI SOTTOUTENZE'!E158*'Articolazione tariffaria'!$F$59*'DATI BOLLETTA'!$D$57</f>
        <v>0</v>
      </c>
      <c r="O133" s="83">
        <f>+'UNITA E CONSUMI SOTTOUTENZE'!E158*'Articolazione tariffaria'!$F$59*'DATI BOLLETTA'!$D$58</f>
        <v>0</v>
      </c>
      <c r="P133" s="83">
        <f>+'UNITA E CONSUMI SOTTOUTENZE'!E158*'Articolazione tariffaria'!$F$59*'DATI BOLLETTA'!$D$59</f>
        <v>0</v>
      </c>
      <c r="Q133" s="84">
        <f t="shared" si="27"/>
        <v>0</v>
      </c>
      <c r="R133" s="50"/>
      <c r="S133" s="83">
        <f>+'UNITA E CONSUMI SOTTOUTENZE'!E158*'Articolazione tariffaria'!$F$49*'DATI BOLLETTA'!$D$57</f>
        <v>0</v>
      </c>
      <c r="T133" s="83">
        <f>+'UNITA E CONSUMI SOTTOUTENZE'!E158*'Articolazione tariffaria'!$F$50*'DATI BOLLETTA'!$D$58</f>
        <v>0</v>
      </c>
      <c r="U133" s="83">
        <f>+'UNITA E CONSUMI SOTTOUTENZE'!E158*'Articolazione tariffaria'!$F$51*'DATI BOLLETTA'!$D$59</f>
        <v>0</v>
      </c>
      <c r="V133" s="84">
        <f t="shared" si="30"/>
        <v>0</v>
      </c>
      <c r="W133" s="52"/>
      <c r="X133" s="83">
        <f t="shared" si="31"/>
        <v>0</v>
      </c>
      <c r="Y133" s="83">
        <f t="shared" si="32"/>
        <v>0</v>
      </c>
      <c r="Z133" s="83">
        <f t="shared" si="33"/>
        <v>0</v>
      </c>
      <c r="AA133" s="373" t="str">
        <f t="shared" si="28"/>
        <v/>
      </c>
      <c r="AB133" s="52"/>
      <c r="AC133" s="83">
        <f t="shared" si="29"/>
        <v>0</v>
      </c>
      <c r="AE133" s="106">
        <f t="shared" si="34"/>
        <v>0</v>
      </c>
    </row>
    <row r="134" spans="2:31" ht="21" x14ac:dyDescent="0.25">
      <c r="B134" s="363" t="str">
        <f>+IF(COUNTA('UNITA E CONSUMI SOTTOUTENZE'!C159)&gt;0,'UNITA E CONSUMI SOTTOUTENZE'!B159,"")</f>
        <v/>
      </c>
      <c r="D134" s="83">
        <f>+IF(B134="",0,1*'DATI BOLLETTA'!$D$57*'DATI BOLLETTA'!$C$34*'Articolazione tariffaria'!$F$35)</f>
        <v>0</v>
      </c>
      <c r="E134" s="83">
        <f>+IF(B134="",0,1*'DATI BOLLETTA'!$D$58*'DATI BOLLETTA'!$C$34*'Articolazione tariffaria'!$F$36)</f>
        <v>0</v>
      </c>
      <c r="F134" s="83">
        <f>+IF(B134="",0,1*'DATI BOLLETTA'!$D$59*'DATI BOLLETTA'!$C$34*'Articolazione tariffaria'!$F$37)</f>
        <v>0</v>
      </c>
      <c r="G134" s="84">
        <f t="shared" si="25"/>
        <v>0</v>
      </c>
      <c r="H134" s="50"/>
      <c r="I134" s="130">
        <f>+IF('UNITA E CONSUMI SOTTOUTENZE'!E159&gt;'Articolazione tariffaria'!C$13*'RIPARTIZ SOTTO-UTENZA_dettagl'!C$106,('UNITA E CONSUMI SOTTOUTENZE'!E159-'Articolazione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tariffaria'!C$12*'RIPARTIZ SOTTO-UTENZA_dettagl'!C$106,('UNITA E CONSUMI SOTTOUTENZE'!E159-'Articolazione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tariffaria'!C$11*'RIPARTIZ SOTTO-UTENZA_dettagl'!C$106,('UNITA E CONSUMI SOTTOUTENZE'!E159-'Articolazione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tariffaria'!C$10*'RIPARTIZ SOTTO-UTENZA_dettagl'!C$106,('UNITA E CONSUMI SOTTOUTENZE'!E159-'Articolazione tariffaria'!C$10*'RIPARTIZ SOTTO-UTENZA_dettagl'!C$106)*'Articolazione tariffaria'!F$10+'Articolazione tariffaria'!D$9*'RIPARTIZ SOTTO-UTENZA_dettagl'!C$106*'Articolazione tariffaria'!F$9,'UNITA E CONSUMI SOTTOUTENZE'!E159*'Articolazione tariffaria'!F$9))))*'DATI BOLLETTA'!D$57</f>
        <v>0</v>
      </c>
      <c r="J134" s="83">
        <f>+'UNITA E CONSUMI SOTTOUTENZE'!E159*'Articolazione tariffaria'!$F$31*'DATI BOLLETTA'!$D$58</f>
        <v>0</v>
      </c>
      <c r="K134" s="83">
        <f>+'UNITA E CONSUMI SOTTOUTENZE'!E159*'Articolazione tariffaria'!$F$32*'DATI BOLLETTA'!$D$59</f>
        <v>0</v>
      </c>
      <c r="L134" s="83">
        <f t="shared" si="26"/>
        <v>0</v>
      </c>
      <c r="M134" s="50"/>
      <c r="N134" s="83">
        <f>+'UNITA E CONSUMI SOTTOUTENZE'!E159*'Articolazione tariffaria'!$F$59*'DATI BOLLETTA'!$D$57</f>
        <v>0</v>
      </c>
      <c r="O134" s="83">
        <f>+'UNITA E CONSUMI SOTTOUTENZE'!E159*'Articolazione tariffaria'!$F$59*'DATI BOLLETTA'!$D$58</f>
        <v>0</v>
      </c>
      <c r="P134" s="83">
        <f>+'UNITA E CONSUMI SOTTOUTENZE'!E159*'Articolazione tariffaria'!$F$59*'DATI BOLLETTA'!$D$59</f>
        <v>0</v>
      </c>
      <c r="Q134" s="84">
        <f t="shared" si="27"/>
        <v>0</v>
      </c>
      <c r="R134" s="50"/>
      <c r="S134" s="83">
        <f>+'UNITA E CONSUMI SOTTOUTENZE'!E159*'Articolazione tariffaria'!$F$49*'DATI BOLLETTA'!$D$57</f>
        <v>0</v>
      </c>
      <c r="T134" s="83">
        <f>+'UNITA E CONSUMI SOTTOUTENZE'!E159*'Articolazione tariffaria'!$F$50*'DATI BOLLETTA'!$D$58</f>
        <v>0</v>
      </c>
      <c r="U134" s="83">
        <f>+'UNITA E CONSUMI SOTTOUTENZE'!E159*'Articolazione tariffaria'!$F$51*'DATI BOLLETTA'!$D$59</f>
        <v>0</v>
      </c>
      <c r="V134" s="84">
        <f t="shared" si="30"/>
        <v>0</v>
      </c>
      <c r="W134" s="52"/>
      <c r="X134" s="83">
        <f t="shared" si="31"/>
        <v>0</v>
      </c>
      <c r="Y134" s="83">
        <f t="shared" si="32"/>
        <v>0</v>
      </c>
      <c r="Z134" s="83">
        <f t="shared" si="33"/>
        <v>0</v>
      </c>
      <c r="AA134" s="373" t="str">
        <f t="shared" si="28"/>
        <v/>
      </c>
      <c r="AB134" s="52"/>
      <c r="AC134" s="83">
        <f t="shared" si="29"/>
        <v>0</v>
      </c>
      <c r="AE134" s="106">
        <f t="shared" si="34"/>
        <v>0</v>
      </c>
    </row>
    <row r="135" spans="2:31" ht="21" x14ac:dyDescent="0.25">
      <c r="B135" s="363" t="str">
        <f>+IF(COUNTA('UNITA E CONSUMI SOTTOUTENZE'!C160)&gt;0,'UNITA E CONSUMI SOTTOUTENZE'!B160,"")</f>
        <v/>
      </c>
      <c r="D135" s="83">
        <f>+IF(B135="",0,1*'DATI BOLLETTA'!$D$57*'DATI BOLLETTA'!$C$34*'Articolazione tariffaria'!$F$35)</f>
        <v>0</v>
      </c>
      <c r="E135" s="83">
        <f>+IF(B135="",0,1*'DATI BOLLETTA'!$D$58*'DATI BOLLETTA'!$C$34*'Articolazione tariffaria'!$F$36)</f>
        <v>0</v>
      </c>
      <c r="F135" s="83">
        <f>+IF(B135="",0,1*'DATI BOLLETTA'!$D$59*'DATI BOLLETTA'!$C$34*'Articolazione tariffaria'!$F$37)</f>
        <v>0</v>
      </c>
      <c r="G135" s="84">
        <f t="shared" si="25"/>
        <v>0</v>
      </c>
      <c r="H135" s="50"/>
      <c r="I135" s="130">
        <f>+IF('UNITA E CONSUMI SOTTOUTENZE'!E160&gt;'Articolazione tariffaria'!C$13*'RIPARTIZ SOTTO-UTENZA_dettagl'!C$106,('UNITA E CONSUMI SOTTOUTENZE'!E160-'Articolazione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tariffaria'!C$12*'RIPARTIZ SOTTO-UTENZA_dettagl'!C$106,('UNITA E CONSUMI SOTTOUTENZE'!E160-'Articolazione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tariffaria'!C$11*'RIPARTIZ SOTTO-UTENZA_dettagl'!C$106,('UNITA E CONSUMI SOTTOUTENZE'!E160-'Articolazione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tariffaria'!C$10*'RIPARTIZ SOTTO-UTENZA_dettagl'!C$106,('UNITA E CONSUMI SOTTOUTENZE'!E160-'Articolazione tariffaria'!C$10*'RIPARTIZ SOTTO-UTENZA_dettagl'!C$106)*'Articolazione tariffaria'!F$10+'Articolazione tariffaria'!D$9*'RIPARTIZ SOTTO-UTENZA_dettagl'!C$106*'Articolazione tariffaria'!F$9,'UNITA E CONSUMI SOTTOUTENZE'!E160*'Articolazione tariffaria'!F$9))))*'DATI BOLLETTA'!D$57</f>
        <v>0</v>
      </c>
      <c r="J135" s="83">
        <f>+'UNITA E CONSUMI SOTTOUTENZE'!E160*'Articolazione tariffaria'!$F$31*'DATI BOLLETTA'!$D$58</f>
        <v>0</v>
      </c>
      <c r="K135" s="83">
        <f>+'UNITA E CONSUMI SOTTOUTENZE'!E160*'Articolazione tariffaria'!$F$32*'DATI BOLLETTA'!$D$59</f>
        <v>0</v>
      </c>
      <c r="L135" s="83">
        <f t="shared" si="26"/>
        <v>0</v>
      </c>
      <c r="M135" s="50"/>
      <c r="N135" s="83">
        <f>+'UNITA E CONSUMI SOTTOUTENZE'!E160*'Articolazione tariffaria'!$F$59*'DATI BOLLETTA'!$D$57</f>
        <v>0</v>
      </c>
      <c r="O135" s="83">
        <f>+'UNITA E CONSUMI SOTTOUTENZE'!E160*'Articolazione tariffaria'!$F$59*'DATI BOLLETTA'!$D$58</f>
        <v>0</v>
      </c>
      <c r="P135" s="83">
        <f>+'UNITA E CONSUMI SOTTOUTENZE'!E160*'Articolazione tariffaria'!$F$59*'DATI BOLLETTA'!$D$59</f>
        <v>0</v>
      </c>
      <c r="Q135" s="84">
        <f t="shared" si="27"/>
        <v>0</v>
      </c>
      <c r="R135" s="50"/>
      <c r="S135" s="83">
        <f>+'UNITA E CONSUMI SOTTOUTENZE'!E160*'Articolazione tariffaria'!$F$49*'DATI BOLLETTA'!$D$57</f>
        <v>0</v>
      </c>
      <c r="T135" s="83">
        <f>+'UNITA E CONSUMI SOTTOUTENZE'!E160*'Articolazione tariffaria'!$F$50*'DATI BOLLETTA'!$D$58</f>
        <v>0</v>
      </c>
      <c r="U135" s="83">
        <f>+'UNITA E CONSUMI SOTTOUTENZE'!E160*'Articolazione tariffaria'!$F$51*'DATI BOLLETTA'!$D$59</f>
        <v>0</v>
      </c>
      <c r="V135" s="84">
        <f t="shared" si="30"/>
        <v>0</v>
      </c>
      <c r="W135" s="52"/>
      <c r="X135" s="83">
        <f t="shared" si="31"/>
        <v>0</v>
      </c>
      <c r="Y135" s="83">
        <f t="shared" si="32"/>
        <v>0</v>
      </c>
      <c r="Z135" s="83">
        <f t="shared" si="33"/>
        <v>0</v>
      </c>
      <c r="AA135" s="373" t="str">
        <f t="shared" si="28"/>
        <v/>
      </c>
      <c r="AB135" s="52"/>
      <c r="AC135" s="83">
        <f t="shared" si="29"/>
        <v>0</v>
      </c>
      <c r="AE135" s="106">
        <f t="shared" si="34"/>
        <v>0</v>
      </c>
    </row>
    <row r="136" spans="2:31" ht="21" x14ac:dyDescent="0.25">
      <c r="B136" s="363" t="str">
        <f>+IF(COUNTA('UNITA E CONSUMI SOTTOUTENZE'!C161)&gt;0,'UNITA E CONSUMI SOTTOUTENZE'!B161,"")</f>
        <v/>
      </c>
      <c r="D136" s="83">
        <f>+IF(B136="",0,1*'DATI BOLLETTA'!$D$57*'DATI BOLLETTA'!$C$34*'Articolazione tariffaria'!$F$35)</f>
        <v>0</v>
      </c>
      <c r="E136" s="83">
        <f>+IF(B136="",0,1*'DATI BOLLETTA'!$D$58*'DATI BOLLETTA'!$C$34*'Articolazione tariffaria'!$F$36)</f>
        <v>0</v>
      </c>
      <c r="F136" s="83">
        <f>+IF(B136="",0,1*'DATI BOLLETTA'!$D$59*'DATI BOLLETTA'!$C$34*'Articolazione tariffaria'!$F$37)</f>
        <v>0</v>
      </c>
      <c r="G136" s="84">
        <f t="shared" si="25"/>
        <v>0</v>
      </c>
      <c r="H136" s="50"/>
      <c r="I136" s="130">
        <f>+IF('UNITA E CONSUMI SOTTOUTENZE'!E161&gt;'Articolazione tariffaria'!C$13*'RIPARTIZ SOTTO-UTENZA_dettagl'!C$106,('UNITA E CONSUMI SOTTOUTENZE'!E161-'Articolazione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tariffaria'!C$12*'RIPARTIZ SOTTO-UTENZA_dettagl'!C$106,('UNITA E CONSUMI SOTTOUTENZE'!E161-'Articolazione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tariffaria'!C$11*'RIPARTIZ SOTTO-UTENZA_dettagl'!C$106,('UNITA E CONSUMI SOTTOUTENZE'!E161-'Articolazione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tariffaria'!C$10*'RIPARTIZ SOTTO-UTENZA_dettagl'!C$106,('UNITA E CONSUMI SOTTOUTENZE'!E161-'Articolazione tariffaria'!C$10*'RIPARTIZ SOTTO-UTENZA_dettagl'!C$106)*'Articolazione tariffaria'!F$10+'Articolazione tariffaria'!D$9*'RIPARTIZ SOTTO-UTENZA_dettagl'!C$106*'Articolazione tariffaria'!F$9,'UNITA E CONSUMI SOTTOUTENZE'!E161*'Articolazione tariffaria'!F$9))))*'DATI BOLLETTA'!D$57</f>
        <v>0</v>
      </c>
      <c r="J136" s="83">
        <f>+'UNITA E CONSUMI SOTTOUTENZE'!E161*'Articolazione tariffaria'!$F$31*'DATI BOLLETTA'!$D$58</f>
        <v>0</v>
      </c>
      <c r="K136" s="83">
        <f>+'UNITA E CONSUMI SOTTOUTENZE'!E161*'Articolazione tariffaria'!$F$32*'DATI BOLLETTA'!$D$59</f>
        <v>0</v>
      </c>
      <c r="L136" s="83">
        <f t="shared" si="26"/>
        <v>0</v>
      </c>
      <c r="M136" s="50"/>
      <c r="N136" s="83">
        <f>+'UNITA E CONSUMI SOTTOUTENZE'!E161*'Articolazione tariffaria'!$F$59*'DATI BOLLETTA'!$D$57</f>
        <v>0</v>
      </c>
      <c r="O136" s="83">
        <f>+'UNITA E CONSUMI SOTTOUTENZE'!E161*'Articolazione tariffaria'!$F$59*'DATI BOLLETTA'!$D$58</f>
        <v>0</v>
      </c>
      <c r="P136" s="83">
        <f>+'UNITA E CONSUMI SOTTOUTENZE'!E161*'Articolazione tariffaria'!$F$59*'DATI BOLLETTA'!$D$59</f>
        <v>0</v>
      </c>
      <c r="Q136" s="84">
        <f t="shared" si="27"/>
        <v>0</v>
      </c>
      <c r="R136" s="50"/>
      <c r="S136" s="83">
        <f>+'UNITA E CONSUMI SOTTOUTENZE'!E161*'Articolazione tariffaria'!$F$49*'DATI BOLLETTA'!$D$57</f>
        <v>0</v>
      </c>
      <c r="T136" s="83">
        <f>+'UNITA E CONSUMI SOTTOUTENZE'!E161*'Articolazione tariffaria'!$F$50*'DATI BOLLETTA'!$D$58</f>
        <v>0</v>
      </c>
      <c r="U136" s="83">
        <f>+'UNITA E CONSUMI SOTTOUTENZE'!E161*'Articolazione tariffaria'!$F$51*'DATI BOLLETTA'!$D$59</f>
        <v>0</v>
      </c>
      <c r="V136" s="84">
        <f t="shared" si="30"/>
        <v>0</v>
      </c>
      <c r="W136" s="52"/>
      <c r="X136" s="83">
        <f t="shared" si="31"/>
        <v>0</v>
      </c>
      <c r="Y136" s="83">
        <f t="shared" si="32"/>
        <v>0</v>
      </c>
      <c r="Z136" s="83">
        <f t="shared" si="33"/>
        <v>0</v>
      </c>
      <c r="AA136" s="373" t="str">
        <f t="shared" si="28"/>
        <v/>
      </c>
      <c r="AB136" s="52"/>
      <c r="AC136" s="83">
        <f t="shared" si="29"/>
        <v>0</v>
      </c>
      <c r="AE136" s="106">
        <f t="shared" si="34"/>
        <v>0</v>
      </c>
    </row>
    <row r="137" spans="2:31" ht="21" x14ac:dyDescent="0.25">
      <c r="B137" s="363" t="str">
        <f>+IF(COUNTA('UNITA E CONSUMI SOTTOUTENZE'!C162)&gt;0,'UNITA E CONSUMI SOTTOUTENZE'!B162,"")</f>
        <v/>
      </c>
      <c r="D137" s="83">
        <f>+IF(B137="",0,1*'DATI BOLLETTA'!$D$57*'DATI BOLLETTA'!$C$34*'Articolazione tariffaria'!$F$35)</f>
        <v>0</v>
      </c>
      <c r="E137" s="83">
        <f>+IF(B137="",0,1*'DATI BOLLETTA'!$D$58*'DATI BOLLETTA'!$C$34*'Articolazione tariffaria'!$F$36)</f>
        <v>0</v>
      </c>
      <c r="F137" s="83">
        <f>+IF(B137="",0,1*'DATI BOLLETTA'!$D$59*'DATI BOLLETTA'!$C$34*'Articolazione tariffaria'!$F$37)</f>
        <v>0</v>
      </c>
      <c r="G137" s="84">
        <f t="shared" si="25"/>
        <v>0</v>
      </c>
      <c r="H137" s="50"/>
      <c r="I137" s="130">
        <f>+IF('UNITA E CONSUMI SOTTOUTENZE'!E162&gt;'Articolazione tariffaria'!C$13*'RIPARTIZ SOTTO-UTENZA_dettagl'!C$106,('UNITA E CONSUMI SOTTOUTENZE'!E162-'Articolazione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tariffaria'!C$12*'RIPARTIZ SOTTO-UTENZA_dettagl'!C$106,('UNITA E CONSUMI SOTTOUTENZE'!E162-'Articolazione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tariffaria'!C$11*'RIPARTIZ SOTTO-UTENZA_dettagl'!C$106,('UNITA E CONSUMI SOTTOUTENZE'!E162-'Articolazione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tariffaria'!C$10*'RIPARTIZ SOTTO-UTENZA_dettagl'!C$106,('UNITA E CONSUMI SOTTOUTENZE'!E162-'Articolazione tariffaria'!C$10*'RIPARTIZ SOTTO-UTENZA_dettagl'!C$106)*'Articolazione tariffaria'!F$10+'Articolazione tariffaria'!D$9*'RIPARTIZ SOTTO-UTENZA_dettagl'!C$106*'Articolazione tariffaria'!F$9,'UNITA E CONSUMI SOTTOUTENZE'!E162*'Articolazione tariffaria'!F$9))))*'DATI BOLLETTA'!D$57</f>
        <v>0</v>
      </c>
      <c r="J137" s="83">
        <f>+'UNITA E CONSUMI SOTTOUTENZE'!E162*'Articolazione tariffaria'!$F$31*'DATI BOLLETTA'!$D$58</f>
        <v>0</v>
      </c>
      <c r="K137" s="83">
        <f>+'UNITA E CONSUMI SOTTOUTENZE'!E162*'Articolazione tariffaria'!$F$32*'DATI BOLLETTA'!$D$59</f>
        <v>0</v>
      </c>
      <c r="L137" s="83">
        <f t="shared" si="26"/>
        <v>0</v>
      </c>
      <c r="M137" s="50"/>
      <c r="N137" s="83">
        <f>+'UNITA E CONSUMI SOTTOUTENZE'!E162*'Articolazione tariffaria'!$F$59*'DATI BOLLETTA'!$D$57</f>
        <v>0</v>
      </c>
      <c r="O137" s="83">
        <f>+'UNITA E CONSUMI SOTTOUTENZE'!E162*'Articolazione tariffaria'!$F$59*'DATI BOLLETTA'!$D$58</f>
        <v>0</v>
      </c>
      <c r="P137" s="83">
        <f>+'UNITA E CONSUMI SOTTOUTENZE'!E162*'Articolazione tariffaria'!$F$59*'DATI BOLLETTA'!$D$59</f>
        <v>0</v>
      </c>
      <c r="Q137" s="84">
        <f t="shared" si="27"/>
        <v>0</v>
      </c>
      <c r="R137" s="50"/>
      <c r="S137" s="83">
        <f>+'UNITA E CONSUMI SOTTOUTENZE'!E162*'Articolazione tariffaria'!$F$49*'DATI BOLLETTA'!$D$57</f>
        <v>0</v>
      </c>
      <c r="T137" s="83">
        <f>+'UNITA E CONSUMI SOTTOUTENZE'!E162*'Articolazione tariffaria'!$F$50*'DATI BOLLETTA'!$D$58</f>
        <v>0</v>
      </c>
      <c r="U137" s="83">
        <f>+'UNITA E CONSUMI SOTTOUTENZE'!E162*'Articolazione tariffaria'!$F$51*'DATI BOLLETTA'!$D$59</f>
        <v>0</v>
      </c>
      <c r="V137" s="84">
        <f t="shared" si="30"/>
        <v>0</v>
      </c>
      <c r="W137" s="52"/>
      <c r="X137" s="83">
        <f t="shared" si="31"/>
        <v>0</v>
      </c>
      <c r="Y137" s="83">
        <f t="shared" si="32"/>
        <v>0</v>
      </c>
      <c r="Z137" s="83">
        <f t="shared" si="33"/>
        <v>0</v>
      </c>
      <c r="AA137" s="373" t="str">
        <f t="shared" si="28"/>
        <v/>
      </c>
      <c r="AB137" s="52"/>
      <c r="AC137" s="83">
        <f t="shared" si="29"/>
        <v>0</v>
      </c>
      <c r="AE137" s="106">
        <f t="shared" si="34"/>
        <v>0</v>
      </c>
    </row>
    <row r="138" spans="2:31" ht="21" x14ac:dyDescent="0.25">
      <c r="B138" s="363" t="str">
        <f>+IF(COUNTA('UNITA E CONSUMI SOTTOUTENZE'!C163)&gt;0,'UNITA E CONSUMI SOTTOUTENZE'!B163,"")</f>
        <v/>
      </c>
      <c r="D138" s="83">
        <f>+IF(B138="",0,1*'DATI BOLLETTA'!$D$57*'DATI BOLLETTA'!$C$34*'Articolazione tariffaria'!$F$35)</f>
        <v>0</v>
      </c>
      <c r="E138" s="83">
        <f>+IF(B138="",0,1*'DATI BOLLETTA'!$D$58*'DATI BOLLETTA'!$C$34*'Articolazione tariffaria'!$F$36)</f>
        <v>0</v>
      </c>
      <c r="F138" s="83">
        <f>+IF(B138="",0,1*'DATI BOLLETTA'!$D$59*'DATI BOLLETTA'!$C$34*'Articolazione tariffaria'!$F$37)</f>
        <v>0</v>
      </c>
      <c r="G138" s="84">
        <f t="shared" si="25"/>
        <v>0</v>
      </c>
      <c r="H138" s="50"/>
      <c r="I138" s="130">
        <f>+IF('UNITA E CONSUMI SOTTOUTENZE'!E163&gt;'Articolazione tariffaria'!C$13*'RIPARTIZ SOTTO-UTENZA_dettagl'!C$106,('UNITA E CONSUMI SOTTOUTENZE'!E163-'Articolazione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tariffaria'!C$12*'RIPARTIZ SOTTO-UTENZA_dettagl'!C$106,('UNITA E CONSUMI SOTTOUTENZE'!E163-'Articolazione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tariffaria'!C$11*'RIPARTIZ SOTTO-UTENZA_dettagl'!C$106,('UNITA E CONSUMI SOTTOUTENZE'!E163-'Articolazione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tariffaria'!C$10*'RIPARTIZ SOTTO-UTENZA_dettagl'!C$106,('UNITA E CONSUMI SOTTOUTENZE'!E163-'Articolazione tariffaria'!C$10*'RIPARTIZ SOTTO-UTENZA_dettagl'!C$106)*'Articolazione tariffaria'!F$10+'Articolazione tariffaria'!D$9*'RIPARTIZ SOTTO-UTENZA_dettagl'!C$106*'Articolazione tariffaria'!F$9,'UNITA E CONSUMI SOTTOUTENZE'!E163*'Articolazione tariffaria'!F$9))))*'DATI BOLLETTA'!D$57</f>
        <v>0</v>
      </c>
      <c r="J138" s="83">
        <f>+'UNITA E CONSUMI SOTTOUTENZE'!E163*'Articolazione tariffaria'!$F$31*'DATI BOLLETTA'!$D$58</f>
        <v>0</v>
      </c>
      <c r="K138" s="83">
        <f>+'UNITA E CONSUMI SOTTOUTENZE'!E163*'Articolazione tariffaria'!$F$32*'DATI BOLLETTA'!$D$59</f>
        <v>0</v>
      </c>
      <c r="L138" s="83">
        <f t="shared" si="26"/>
        <v>0</v>
      </c>
      <c r="M138" s="50"/>
      <c r="N138" s="83">
        <f>+'UNITA E CONSUMI SOTTOUTENZE'!E163*'Articolazione tariffaria'!$F$59*'DATI BOLLETTA'!$D$57</f>
        <v>0</v>
      </c>
      <c r="O138" s="83">
        <f>+'UNITA E CONSUMI SOTTOUTENZE'!E163*'Articolazione tariffaria'!$F$59*'DATI BOLLETTA'!$D$58</f>
        <v>0</v>
      </c>
      <c r="P138" s="83">
        <f>+'UNITA E CONSUMI SOTTOUTENZE'!E163*'Articolazione tariffaria'!$F$59*'DATI BOLLETTA'!$D$59</f>
        <v>0</v>
      </c>
      <c r="Q138" s="84">
        <f t="shared" si="27"/>
        <v>0</v>
      </c>
      <c r="R138" s="50"/>
      <c r="S138" s="83">
        <f>+'UNITA E CONSUMI SOTTOUTENZE'!E163*'Articolazione tariffaria'!$F$49*'DATI BOLLETTA'!$D$57</f>
        <v>0</v>
      </c>
      <c r="T138" s="83">
        <f>+'UNITA E CONSUMI SOTTOUTENZE'!E163*'Articolazione tariffaria'!$F$50*'DATI BOLLETTA'!$D$58</f>
        <v>0</v>
      </c>
      <c r="U138" s="83">
        <f>+'UNITA E CONSUMI SOTTOUTENZE'!E163*'Articolazione tariffaria'!$F$51*'DATI BOLLETTA'!$D$59</f>
        <v>0</v>
      </c>
      <c r="V138" s="84">
        <f t="shared" si="30"/>
        <v>0</v>
      </c>
      <c r="W138" s="52"/>
      <c r="X138" s="83">
        <f t="shared" si="31"/>
        <v>0</v>
      </c>
      <c r="Y138" s="83">
        <f t="shared" si="32"/>
        <v>0</v>
      </c>
      <c r="Z138" s="83">
        <f t="shared" si="33"/>
        <v>0</v>
      </c>
      <c r="AA138" s="373" t="str">
        <f t="shared" si="28"/>
        <v/>
      </c>
      <c r="AB138" s="52"/>
      <c r="AC138" s="83">
        <f t="shared" si="29"/>
        <v>0</v>
      </c>
      <c r="AE138" s="106">
        <f t="shared" si="34"/>
        <v>0</v>
      </c>
    </row>
    <row r="139" spans="2:31" ht="21" x14ac:dyDescent="0.25">
      <c r="B139" s="363" t="str">
        <f>+IF(COUNTA('UNITA E CONSUMI SOTTOUTENZE'!C164)&gt;0,'UNITA E CONSUMI SOTTOUTENZE'!B164,"")</f>
        <v/>
      </c>
      <c r="D139" s="83">
        <f>+IF(B139="",0,1*'DATI BOLLETTA'!$D$57*'DATI BOLLETTA'!$C$34*'Articolazione tariffaria'!$F$35)</f>
        <v>0</v>
      </c>
      <c r="E139" s="83">
        <f>+IF(B139="",0,1*'DATI BOLLETTA'!$D$58*'DATI BOLLETTA'!$C$34*'Articolazione tariffaria'!$F$36)</f>
        <v>0</v>
      </c>
      <c r="F139" s="83">
        <f>+IF(B139="",0,1*'DATI BOLLETTA'!$D$59*'DATI BOLLETTA'!$C$34*'Articolazione tariffaria'!$F$37)</f>
        <v>0</v>
      </c>
      <c r="G139" s="84">
        <f t="shared" si="25"/>
        <v>0</v>
      </c>
      <c r="H139" s="50"/>
      <c r="I139" s="130">
        <f>+IF('UNITA E CONSUMI SOTTOUTENZE'!E164&gt;'Articolazione tariffaria'!C$13*'RIPARTIZ SOTTO-UTENZA_dettagl'!C$106,('UNITA E CONSUMI SOTTOUTENZE'!E164-'Articolazione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tariffaria'!C$12*'RIPARTIZ SOTTO-UTENZA_dettagl'!C$106,('UNITA E CONSUMI SOTTOUTENZE'!E164-'Articolazione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tariffaria'!C$11*'RIPARTIZ SOTTO-UTENZA_dettagl'!C$106,('UNITA E CONSUMI SOTTOUTENZE'!E164-'Articolazione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tariffaria'!C$10*'RIPARTIZ SOTTO-UTENZA_dettagl'!C$106,('UNITA E CONSUMI SOTTOUTENZE'!E164-'Articolazione tariffaria'!C$10*'RIPARTIZ SOTTO-UTENZA_dettagl'!C$106)*'Articolazione tariffaria'!F$10+'Articolazione tariffaria'!D$9*'RIPARTIZ SOTTO-UTENZA_dettagl'!C$106*'Articolazione tariffaria'!F$9,'UNITA E CONSUMI SOTTOUTENZE'!E164*'Articolazione tariffaria'!F$9))))*'DATI BOLLETTA'!D$57</f>
        <v>0</v>
      </c>
      <c r="J139" s="83">
        <f>+'UNITA E CONSUMI SOTTOUTENZE'!E164*'Articolazione tariffaria'!$F$31*'DATI BOLLETTA'!$D$58</f>
        <v>0</v>
      </c>
      <c r="K139" s="83">
        <f>+'UNITA E CONSUMI SOTTOUTENZE'!E164*'Articolazione tariffaria'!$F$32*'DATI BOLLETTA'!$D$59</f>
        <v>0</v>
      </c>
      <c r="L139" s="83">
        <f t="shared" ref="L139:L170" si="35">+SUM(I139:K139)</f>
        <v>0</v>
      </c>
      <c r="M139" s="50"/>
      <c r="N139" s="83">
        <f>+'UNITA E CONSUMI SOTTOUTENZE'!E164*'Articolazione tariffaria'!$F$59*'DATI BOLLETTA'!$D$57</f>
        <v>0</v>
      </c>
      <c r="O139" s="83">
        <f>+'UNITA E CONSUMI SOTTOUTENZE'!E164*'Articolazione tariffaria'!$F$59*'DATI BOLLETTA'!$D$58</f>
        <v>0</v>
      </c>
      <c r="P139" s="83">
        <f>+'UNITA E CONSUMI SOTTOUTENZE'!E164*'Articolazione tariffaria'!$F$59*'DATI BOLLETTA'!$D$59</f>
        <v>0</v>
      </c>
      <c r="Q139" s="84">
        <f t="shared" si="27"/>
        <v>0</v>
      </c>
      <c r="R139" s="50"/>
      <c r="S139" s="83">
        <f>+'UNITA E CONSUMI SOTTOUTENZE'!E164*'Articolazione tariffaria'!$F$49*'DATI BOLLETTA'!$D$57</f>
        <v>0</v>
      </c>
      <c r="T139" s="83">
        <f>+'UNITA E CONSUMI SOTTOUTENZE'!E164*'Articolazione tariffaria'!$F$50*'DATI BOLLETTA'!$D$58</f>
        <v>0</v>
      </c>
      <c r="U139" s="83">
        <f>+'UNITA E CONSUMI SOTTOUTENZE'!E164*'Articolazione tariffaria'!$F$51*'DATI BOLLETTA'!$D$59</f>
        <v>0</v>
      </c>
      <c r="V139" s="84">
        <f t="shared" si="30"/>
        <v>0</v>
      </c>
      <c r="W139" s="52"/>
      <c r="X139" s="83">
        <f t="shared" si="31"/>
        <v>0</v>
      </c>
      <c r="Y139" s="83">
        <f t="shared" si="32"/>
        <v>0</v>
      </c>
      <c r="Z139" s="83">
        <f t="shared" si="33"/>
        <v>0</v>
      </c>
      <c r="AA139" s="373" t="str">
        <f t="shared" si="28"/>
        <v/>
      </c>
      <c r="AB139" s="52"/>
      <c r="AC139" s="83">
        <f t="shared" ref="AC139:AC170" si="36">IFERROR(+AC$4*AA139,0)</f>
        <v>0</v>
      </c>
      <c r="AE139" s="106">
        <f t="shared" si="34"/>
        <v>0</v>
      </c>
    </row>
    <row r="140" spans="2:31" ht="21" x14ac:dyDescent="0.25">
      <c r="B140" s="363" t="str">
        <f>+IF(COUNTA('UNITA E CONSUMI SOTTOUTENZE'!C165)&gt;0,'UNITA E CONSUMI SOTTOUTENZE'!B165,"")</f>
        <v/>
      </c>
      <c r="D140" s="83">
        <f>+IF(B140="",0,1*'DATI BOLLETTA'!$D$57*'DATI BOLLETTA'!$C$34*'Articolazione tariffaria'!$F$35)</f>
        <v>0</v>
      </c>
      <c r="E140" s="83">
        <f>+IF(B140="",0,1*'DATI BOLLETTA'!$D$58*'DATI BOLLETTA'!$C$34*'Articolazione tariffaria'!$F$36)</f>
        <v>0</v>
      </c>
      <c r="F140" s="83">
        <f>+IF(B140="",0,1*'DATI BOLLETTA'!$D$59*'DATI BOLLETTA'!$C$34*'Articolazione tariffaria'!$F$37)</f>
        <v>0</v>
      </c>
      <c r="G140" s="84">
        <f t="shared" si="25"/>
        <v>0</v>
      </c>
      <c r="H140" s="50"/>
      <c r="I140" s="130">
        <f>+IF('UNITA E CONSUMI SOTTOUTENZE'!E165&gt;'Articolazione tariffaria'!C$13*'RIPARTIZ SOTTO-UTENZA_dettagl'!C$106,('UNITA E CONSUMI SOTTOUTENZE'!E165-'Articolazione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tariffaria'!C$12*'RIPARTIZ SOTTO-UTENZA_dettagl'!C$106,('UNITA E CONSUMI SOTTOUTENZE'!E165-'Articolazione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tariffaria'!C$11*'RIPARTIZ SOTTO-UTENZA_dettagl'!C$106,('UNITA E CONSUMI SOTTOUTENZE'!E165-'Articolazione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tariffaria'!C$10*'RIPARTIZ SOTTO-UTENZA_dettagl'!C$106,('UNITA E CONSUMI SOTTOUTENZE'!E165-'Articolazione tariffaria'!C$10*'RIPARTIZ SOTTO-UTENZA_dettagl'!C$106)*'Articolazione tariffaria'!F$10+'Articolazione tariffaria'!D$9*'RIPARTIZ SOTTO-UTENZA_dettagl'!C$106*'Articolazione tariffaria'!F$9,'UNITA E CONSUMI SOTTOUTENZE'!E165*'Articolazione tariffaria'!F$9))))*'DATI BOLLETTA'!D$57</f>
        <v>0</v>
      </c>
      <c r="J140" s="83">
        <f>+'UNITA E CONSUMI SOTTOUTENZE'!E165*'Articolazione tariffaria'!$F$31*'DATI BOLLETTA'!$D$58</f>
        <v>0</v>
      </c>
      <c r="K140" s="83">
        <f>+'UNITA E CONSUMI SOTTOUTENZE'!E165*'Articolazione tariffaria'!$F$32*'DATI BOLLETTA'!$D$59</f>
        <v>0</v>
      </c>
      <c r="L140" s="83">
        <f t="shared" si="35"/>
        <v>0</v>
      </c>
      <c r="M140" s="50"/>
      <c r="N140" s="83">
        <f>+'UNITA E CONSUMI SOTTOUTENZE'!E165*'Articolazione tariffaria'!$F$59*'DATI BOLLETTA'!$D$57</f>
        <v>0</v>
      </c>
      <c r="O140" s="83">
        <f>+'UNITA E CONSUMI SOTTOUTENZE'!E165*'Articolazione tariffaria'!$F$59*'DATI BOLLETTA'!$D$58</f>
        <v>0</v>
      </c>
      <c r="P140" s="83">
        <f>+'UNITA E CONSUMI SOTTOUTENZE'!E165*'Articolazione tariffaria'!$F$59*'DATI BOLLETTA'!$D$59</f>
        <v>0</v>
      </c>
      <c r="Q140" s="84">
        <f t="shared" si="27"/>
        <v>0</v>
      </c>
      <c r="R140" s="50"/>
      <c r="S140" s="83">
        <f>+'UNITA E CONSUMI SOTTOUTENZE'!E165*'Articolazione tariffaria'!$F$49*'DATI BOLLETTA'!$D$57</f>
        <v>0</v>
      </c>
      <c r="T140" s="83">
        <f>+'UNITA E CONSUMI SOTTOUTENZE'!E165*'Articolazione tariffaria'!$F$50*'DATI BOLLETTA'!$D$58</f>
        <v>0</v>
      </c>
      <c r="U140" s="83">
        <f>+'UNITA E CONSUMI SOTTOUTENZE'!E165*'Articolazione tariffaria'!$F$51*'DATI BOLLETTA'!$D$59</f>
        <v>0</v>
      </c>
      <c r="V140" s="84">
        <f t="shared" si="30"/>
        <v>0</v>
      </c>
      <c r="W140" s="52"/>
      <c r="X140" s="83">
        <f t="shared" si="31"/>
        <v>0</v>
      </c>
      <c r="Y140" s="83">
        <f t="shared" si="32"/>
        <v>0</v>
      </c>
      <c r="Z140" s="83">
        <f t="shared" si="33"/>
        <v>0</v>
      </c>
      <c r="AA140" s="373" t="str">
        <f t="shared" si="28"/>
        <v/>
      </c>
      <c r="AB140" s="52"/>
      <c r="AC140" s="83">
        <f t="shared" si="36"/>
        <v>0</v>
      </c>
      <c r="AE140" s="106">
        <f t="shared" si="34"/>
        <v>0</v>
      </c>
    </row>
    <row r="141" spans="2:31" ht="21" x14ac:dyDescent="0.25">
      <c r="B141" s="363" t="str">
        <f>+IF(COUNTA('UNITA E CONSUMI SOTTOUTENZE'!C166)&gt;0,'UNITA E CONSUMI SOTTOUTENZE'!B166,"")</f>
        <v/>
      </c>
      <c r="D141" s="83">
        <f>+IF(B141="",0,1*'DATI BOLLETTA'!$D$57*'DATI BOLLETTA'!$C$34*'Articolazione tariffaria'!$F$35)</f>
        <v>0</v>
      </c>
      <c r="E141" s="83">
        <f>+IF(B141="",0,1*'DATI BOLLETTA'!$D$58*'DATI BOLLETTA'!$C$34*'Articolazione tariffaria'!$F$36)</f>
        <v>0</v>
      </c>
      <c r="F141" s="83">
        <f>+IF(B141="",0,1*'DATI BOLLETTA'!$D$59*'DATI BOLLETTA'!$C$34*'Articolazione tariffaria'!$F$37)</f>
        <v>0</v>
      </c>
      <c r="G141" s="84">
        <f t="shared" si="25"/>
        <v>0</v>
      </c>
      <c r="H141" s="50"/>
      <c r="I141" s="130">
        <f>+IF('UNITA E CONSUMI SOTTOUTENZE'!E166&gt;'Articolazione tariffaria'!C$13*'RIPARTIZ SOTTO-UTENZA_dettagl'!C$106,('UNITA E CONSUMI SOTTOUTENZE'!E166-'Articolazione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tariffaria'!C$12*'RIPARTIZ SOTTO-UTENZA_dettagl'!C$106,('UNITA E CONSUMI SOTTOUTENZE'!E166-'Articolazione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tariffaria'!C$11*'RIPARTIZ SOTTO-UTENZA_dettagl'!C$106,('UNITA E CONSUMI SOTTOUTENZE'!E166-'Articolazione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tariffaria'!C$10*'RIPARTIZ SOTTO-UTENZA_dettagl'!C$106,('UNITA E CONSUMI SOTTOUTENZE'!E166-'Articolazione tariffaria'!C$10*'RIPARTIZ SOTTO-UTENZA_dettagl'!C$106)*'Articolazione tariffaria'!F$10+'Articolazione tariffaria'!D$9*'RIPARTIZ SOTTO-UTENZA_dettagl'!C$106*'Articolazione tariffaria'!F$9,'UNITA E CONSUMI SOTTOUTENZE'!E166*'Articolazione tariffaria'!F$9))))*'DATI BOLLETTA'!D$57</f>
        <v>0</v>
      </c>
      <c r="J141" s="83">
        <f>+'UNITA E CONSUMI SOTTOUTENZE'!E166*'Articolazione tariffaria'!$F$31*'DATI BOLLETTA'!$D$58</f>
        <v>0</v>
      </c>
      <c r="K141" s="83">
        <f>+'UNITA E CONSUMI SOTTOUTENZE'!E166*'Articolazione tariffaria'!$F$32*'DATI BOLLETTA'!$D$59</f>
        <v>0</v>
      </c>
      <c r="L141" s="83">
        <f t="shared" si="35"/>
        <v>0</v>
      </c>
      <c r="M141" s="50"/>
      <c r="N141" s="83">
        <f>+'UNITA E CONSUMI SOTTOUTENZE'!E166*'Articolazione tariffaria'!$F$59*'DATI BOLLETTA'!$D$57</f>
        <v>0</v>
      </c>
      <c r="O141" s="83">
        <f>+'UNITA E CONSUMI SOTTOUTENZE'!E166*'Articolazione tariffaria'!$F$59*'DATI BOLLETTA'!$D$58</f>
        <v>0</v>
      </c>
      <c r="P141" s="83">
        <f>+'UNITA E CONSUMI SOTTOUTENZE'!E166*'Articolazione tariffaria'!$F$59*'DATI BOLLETTA'!$D$59</f>
        <v>0</v>
      </c>
      <c r="Q141" s="84">
        <f t="shared" si="27"/>
        <v>0</v>
      </c>
      <c r="R141" s="50"/>
      <c r="S141" s="83">
        <f>+'UNITA E CONSUMI SOTTOUTENZE'!E166*'Articolazione tariffaria'!$F$49*'DATI BOLLETTA'!$D$57</f>
        <v>0</v>
      </c>
      <c r="T141" s="83">
        <f>+'UNITA E CONSUMI SOTTOUTENZE'!E166*'Articolazione tariffaria'!$F$50*'DATI BOLLETTA'!$D$58</f>
        <v>0</v>
      </c>
      <c r="U141" s="83">
        <f>+'UNITA E CONSUMI SOTTOUTENZE'!E166*'Articolazione tariffaria'!$F$51*'DATI BOLLETTA'!$D$59</f>
        <v>0</v>
      </c>
      <c r="V141" s="84">
        <f t="shared" si="30"/>
        <v>0</v>
      </c>
      <c r="W141" s="52"/>
      <c r="X141" s="83">
        <f t="shared" si="31"/>
        <v>0</v>
      </c>
      <c r="Y141" s="83">
        <f t="shared" si="32"/>
        <v>0</v>
      </c>
      <c r="Z141" s="83">
        <f t="shared" si="33"/>
        <v>0</v>
      </c>
      <c r="AA141" s="373" t="str">
        <f t="shared" si="28"/>
        <v/>
      </c>
      <c r="AB141" s="52"/>
      <c r="AC141" s="83">
        <f t="shared" si="36"/>
        <v>0</v>
      </c>
      <c r="AE141" s="106">
        <f t="shared" si="34"/>
        <v>0</v>
      </c>
    </row>
    <row r="142" spans="2:31" ht="21" x14ac:dyDescent="0.25">
      <c r="B142" s="363" t="str">
        <f>+IF(COUNTA('UNITA E CONSUMI SOTTOUTENZE'!C167)&gt;0,'UNITA E CONSUMI SOTTOUTENZE'!B167,"")</f>
        <v/>
      </c>
      <c r="D142" s="83">
        <f>+IF(B142="",0,1*'DATI BOLLETTA'!$D$57*'DATI BOLLETTA'!$C$34*'Articolazione tariffaria'!$F$35)</f>
        <v>0</v>
      </c>
      <c r="E142" s="83">
        <f>+IF(B142="",0,1*'DATI BOLLETTA'!$D$58*'DATI BOLLETTA'!$C$34*'Articolazione tariffaria'!$F$36)</f>
        <v>0</v>
      </c>
      <c r="F142" s="83">
        <f>+IF(B142="",0,1*'DATI BOLLETTA'!$D$59*'DATI BOLLETTA'!$C$34*'Articolazione tariffaria'!$F$37)</f>
        <v>0</v>
      </c>
      <c r="G142" s="84">
        <f t="shared" si="25"/>
        <v>0</v>
      </c>
      <c r="H142" s="50"/>
      <c r="I142" s="130">
        <f>+IF('UNITA E CONSUMI SOTTOUTENZE'!E167&gt;'Articolazione tariffaria'!C$13*'RIPARTIZ SOTTO-UTENZA_dettagl'!C$106,('UNITA E CONSUMI SOTTOUTENZE'!E167-'Articolazione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tariffaria'!C$12*'RIPARTIZ SOTTO-UTENZA_dettagl'!C$106,('UNITA E CONSUMI SOTTOUTENZE'!E167-'Articolazione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tariffaria'!C$11*'RIPARTIZ SOTTO-UTENZA_dettagl'!C$106,('UNITA E CONSUMI SOTTOUTENZE'!E167-'Articolazione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tariffaria'!C$10*'RIPARTIZ SOTTO-UTENZA_dettagl'!C$106,('UNITA E CONSUMI SOTTOUTENZE'!E167-'Articolazione tariffaria'!C$10*'RIPARTIZ SOTTO-UTENZA_dettagl'!C$106)*'Articolazione tariffaria'!F$10+'Articolazione tariffaria'!D$9*'RIPARTIZ SOTTO-UTENZA_dettagl'!C$106*'Articolazione tariffaria'!F$9,'UNITA E CONSUMI SOTTOUTENZE'!E167*'Articolazione tariffaria'!F$9))))*'DATI BOLLETTA'!D$57</f>
        <v>0</v>
      </c>
      <c r="J142" s="83">
        <f>+'UNITA E CONSUMI SOTTOUTENZE'!E167*'Articolazione tariffaria'!$F$31*'DATI BOLLETTA'!$D$58</f>
        <v>0</v>
      </c>
      <c r="K142" s="83">
        <f>+'UNITA E CONSUMI SOTTOUTENZE'!E167*'Articolazione tariffaria'!$F$32*'DATI BOLLETTA'!$D$59</f>
        <v>0</v>
      </c>
      <c r="L142" s="83">
        <f t="shared" si="35"/>
        <v>0</v>
      </c>
      <c r="M142" s="50"/>
      <c r="N142" s="83">
        <f>+'UNITA E CONSUMI SOTTOUTENZE'!E167*'Articolazione tariffaria'!$F$59*'DATI BOLLETTA'!$D$57</f>
        <v>0</v>
      </c>
      <c r="O142" s="83">
        <f>+'UNITA E CONSUMI SOTTOUTENZE'!E167*'Articolazione tariffaria'!$F$59*'DATI BOLLETTA'!$D$58</f>
        <v>0</v>
      </c>
      <c r="P142" s="83">
        <f>+'UNITA E CONSUMI SOTTOUTENZE'!E167*'Articolazione tariffaria'!$F$59*'DATI BOLLETTA'!$D$59</f>
        <v>0</v>
      </c>
      <c r="Q142" s="84">
        <f t="shared" si="27"/>
        <v>0</v>
      </c>
      <c r="R142" s="50"/>
      <c r="S142" s="83">
        <f>+'UNITA E CONSUMI SOTTOUTENZE'!E167*'Articolazione tariffaria'!$F$49*'DATI BOLLETTA'!$D$57</f>
        <v>0</v>
      </c>
      <c r="T142" s="83">
        <f>+'UNITA E CONSUMI SOTTOUTENZE'!E167*'Articolazione tariffaria'!$F$50*'DATI BOLLETTA'!$D$58</f>
        <v>0</v>
      </c>
      <c r="U142" s="83">
        <f>+'UNITA E CONSUMI SOTTOUTENZE'!E167*'Articolazione tariffaria'!$F$51*'DATI BOLLETTA'!$D$59</f>
        <v>0</v>
      </c>
      <c r="V142" s="84">
        <f t="shared" si="30"/>
        <v>0</v>
      </c>
      <c r="W142" s="52"/>
      <c r="X142" s="83">
        <f t="shared" si="31"/>
        <v>0</v>
      </c>
      <c r="Y142" s="83">
        <f t="shared" si="32"/>
        <v>0</v>
      </c>
      <c r="Z142" s="83">
        <f t="shared" si="33"/>
        <v>0</v>
      </c>
      <c r="AA142" s="373" t="str">
        <f t="shared" si="28"/>
        <v/>
      </c>
      <c r="AB142" s="52"/>
      <c r="AC142" s="83">
        <f t="shared" si="36"/>
        <v>0</v>
      </c>
      <c r="AE142" s="106">
        <f t="shared" si="34"/>
        <v>0</v>
      </c>
    </row>
    <row r="143" spans="2:31" ht="21" x14ac:dyDescent="0.25">
      <c r="B143" s="363" t="str">
        <f>+IF(COUNTA('UNITA E CONSUMI SOTTOUTENZE'!C168)&gt;0,'UNITA E CONSUMI SOTTOUTENZE'!B168,"")</f>
        <v/>
      </c>
      <c r="D143" s="83">
        <f>+IF(B143="",0,1*'DATI BOLLETTA'!$D$57*'DATI BOLLETTA'!$C$34*'Articolazione tariffaria'!$F$35)</f>
        <v>0</v>
      </c>
      <c r="E143" s="83">
        <f>+IF(B143="",0,1*'DATI BOLLETTA'!$D$58*'DATI BOLLETTA'!$C$34*'Articolazione tariffaria'!$F$36)</f>
        <v>0</v>
      </c>
      <c r="F143" s="83">
        <f>+IF(B143="",0,1*'DATI BOLLETTA'!$D$59*'DATI BOLLETTA'!$C$34*'Articolazione tariffaria'!$F$37)</f>
        <v>0</v>
      </c>
      <c r="G143" s="84">
        <f t="shared" si="25"/>
        <v>0</v>
      </c>
      <c r="H143" s="50"/>
      <c r="I143" s="130">
        <f>+IF('UNITA E CONSUMI SOTTOUTENZE'!E168&gt;'Articolazione tariffaria'!C$13*'RIPARTIZ SOTTO-UTENZA_dettagl'!C$106,('UNITA E CONSUMI SOTTOUTENZE'!E168-'Articolazione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tariffaria'!C$12*'RIPARTIZ SOTTO-UTENZA_dettagl'!C$106,('UNITA E CONSUMI SOTTOUTENZE'!E168-'Articolazione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tariffaria'!C$11*'RIPARTIZ SOTTO-UTENZA_dettagl'!C$106,('UNITA E CONSUMI SOTTOUTENZE'!E168-'Articolazione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tariffaria'!C$10*'RIPARTIZ SOTTO-UTENZA_dettagl'!C$106,('UNITA E CONSUMI SOTTOUTENZE'!E168-'Articolazione tariffaria'!C$10*'RIPARTIZ SOTTO-UTENZA_dettagl'!C$106)*'Articolazione tariffaria'!F$10+'Articolazione tariffaria'!D$9*'RIPARTIZ SOTTO-UTENZA_dettagl'!C$106*'Articolazione tariffaria'!F$9,'UNITA E CONSUMI SOTTOUTENZE'!E168*'Articolazione tariffaria'!F$9))))*'DATI BOLLETTA'!D$57</f>
        <v>0</v>
      </c>
      <c r="J143" s="83">
        <f>+'UNITA E CONSUMI SOTTOUTENZE'!E168*'Articolazione tariffaria'!$F$31*'DATI BOLLETTA'!$D$58</f>
        <v>0</v>
      </c>
      <c r="K143" s="83">
        <f>+'UNITA E CONSUMI SOTTOUTENZE'!E168*'Articolazione tariffaria'!$F$32*'DATI BOLLETTA'!$D$59</f>
        <v>0</v>
      </c>
      <c r="L143" s="83">
        <f t="shared" si="35"/>
        <v>0</v>
      </c>
      <c r="M143" s="50"/>
      <c r="N143" s="83">
        <f>+'UNITA E CONSUMI SOTTOUTENZE'!E168*'Articolazione tariffaria'!$F$59*'DATI BOLLETTA'!$D$57</f>
        <v>0</v>
      </c>
      <c r="O143" s="83">
        <f>+'UNITA E CONSUMI SOTTOUTENZE'!E168*'Articolazione tariffaria'!$F$59*'DATI BOLLETTA'!$D$58</f>
        <v>0</v>
      </c>
      <c r="P143" s="83">
        <f>+'UNITA E CONSUMI SOTTOUTENZE'!E168*'Articolazione tariffaria'!$F$59*'DATI BOLLETTA'!$D$59</f>
        <v>0</v>
      </c>
      <c r="Q143" s="84">
        <f t="shared" si="27"/>
        <v>0</v>
      </c>
      <c r="R143" s="50"/>
      <c r="S143" s="83">
        <f>+'UNITA E CONSUMI SOTTOUTENZE'!E168*'Articolazione tariffaria'!$F$49*'DATI BOLLETTA'!$D$57</f>
        <v>0</v>
      </c>
      <c r="T143" s="83">
        <f>+'UNITA E CONSUMI SOTTOUTENZE'!E168*'Articolazione tariffaria'!$F$50*'DATI BOLLETTA'!$D$58</f>
        <v>0</v>
      </c>
      <c r="U143" s="83">
        <f>+'UNITA E CONSUMI SOTTOUTENZE'!E168*'Articolazione tariffaria'!$F$51*'DATI BOLLETTA'!$D$59</f>
        <v>0</v>
      </c>
      <c r="V143" s="84">
        <f t="shared" si="30"/>
        <v>0</v>
      </c>
      <c r="W143" s="52"/>
      <c r="X143" s="83">
        <f t="shared" si="31"/>
        <v>0</v>
      </c>
      <c r="Y143" s="83">
        <f t="shared" si="32"/>
        <v>0</v>
      </c>
      <c r="Z143" s="83">
        <f t="shared" si="33"/>
        <v>0</v>
      </c>
      <c r="AA143" s="373" t="str">
        <f t="shared" si="28"/>
        <v/>
      </c>
      <c r="AB143" s="52"/>
      <c r="AC143" s="83">
        <f t="shared" si="36"/>
        <v>0</v>
      </c>
      <c r="AE143" s="106">
        <f t="shared" si="34"/>
        <v>0</v>
      </c>
    </row>
    <row r="144" spans="2:31" ht="21" x14ac:dyDescent="0.25">
      <c r="B144" s="363" t="str">
        <f>+IF(COUNTA('UNITA E CONSUMI SOTTOUTENZE'!C169)&gt;0,'UNITA E CONSUMI SOTTOUTENZE'!B169,"")</f>
        <v/>
      </c>
      <c r="D144" s="83">
        <f>+IF(B144="",0,1*'DATI BOLLETTA'!$D$57*'DATI BOLLETTA'!$C$34*'Articolazione tariffaria'!$F$35)</f>
        <v>0</v>
      </c>
      <c r="E144" s="83">
        <f>+IF(B144="",0,1*'DATI BOLLETTA'!$D$58*'DATI BOLLETTA'!$C$34*'Articolazione tariffaria'!$F$36)</f>
        <v>0</v>
      </c>
      <c r="F144" s="83">
        <f>+IF(B144="",0,1*'DATI BOLLETTA'!$D$59*'DATI BOLLETTA'!$C$34*'Articolazione tariffaria'!$F$37)</f>
        <v>0</v>
      </c>
      <c r="G144" s="84">
        <f t="shared" si="25"/>
        <v>0</v>
      </c>
      <c r="H144" s="50"/>
      <c r="I144" s="130">
        <f>+IF('UNITA E CONSUMI SOTTOUTENZE'!E169&gt;'Articolazione tariffaria'!C$13*'RIPARTIZ SOTTO-UTENZA_dettagl'!C$106,('UNITA E CONSUMI SOTTOUTENZE'!E169-'Articolazione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tariffaria'!C$12*'RIPARTIZ SOTTO-UTENZA_dettagl'!C$106,('UNITA E CONSUMI SOTTOUTENZE'!E169-'Articolazione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tariffaria'!C$11*'RIPARTIZ SOTTO-UTENZA_dettagl'!C$106,('UNITA E CONSUMI SOTTOUTENZE'!E169-'Articolazione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tariffaria'!C$10*'RIPARTIZ SOTTO-UTENZA_dettagl'!C$106,('UNITA E CONSUMI SOTTOUTENZE'!E169-'Articolazione tariffaria'!C$10*'RIPARTIZ SOTTO-UTENZA_dettagl'!C$106)*'Articolazione tariffaria'!F$10+'Articolazione tariffaria'!D$9*'RIPARTIZ SOTTO-UTENZA_dettagl'!C$106*'Articolazione tariffaria'!F$9,'UNITA E CONSUMI SOTTOUTENZE'!E169*'Articolazione tariffaria'!F$9))))*'DATI BOLLETTA'!D$57</f>
        <v>0</v>
      </c>
      <c r="J144" s="83">
        <f>+'UNITA E CONSUMI SOTTOUTENZE'!E169*'Articolazione tariffaria'!$F$31*'DATI BOLLETTA'!$D$58</f>
        <v>0</v>
      </c>
      <c r="K144" s="83">
        <f>+'UNITA E CONSUMI SOTTOUTENZE'!E169*'Articolazione tariffaria'!$F$32*'DATI BOLLETTA'!$D$59</f>
        <v>0</v>
      </c>
      <c r="L144" s="83">
        <f t="shared" si="35"/>
        <v>0</v>
      </c>
      <c r="M144" s="50"/>
      <c r="N144" s="83">
        <f>+'UNITA E CONSUMI SOTTOUTENZE'!E169*'Articolazione tariffaria'!$F$59*'DATI BOLLETTA'!$D$57</f>
        <v>0</v>
      </c>
      <c r="O144" s="83">
        <f>+'UNITA E CONSUMI SOTTOUTENZE'!E169*'Articolazione tariffaria'!$F$59*'DATI BOLLETTA'!$D$58</f>
        <v>0</v>
      </c>
      <c r="P144" s="83">
        <f>+'UNITA E CONSUMI SOTTOUTENZE'!E169*'Articolazione tariffaria'!$F$59*'DATI BOLLETTA'!$D$59</f>
        <v>0</v>
      </c>
      <c r="Q144" s="84">
        <f t="shared" si="27"/>
        <v>0</v>
      </c>
      <c r="R144" s="50"/>
      <c r="S144" s="83">
        <f>+'UNITA E CONSUMI SOTTOUTENZE'!E169*'Articolazione tariffaria'!$F$49*'DATI BOLLETTA'!$D$57</f>
        <v>0</v>
      </c>
      <c r="T144" s="83">
        <f>+'UNITA E CONSUMI SOTTOUTENZE'!E169*'Articolazione tariffaria'!$F$50*'DATI BOLLETTA'!$D$58</f>
        <v>0</v>
      </c>
      <c r="U144" s="83">
        <f>+'UNITA E CONSUMI SOTTOUTENZE'!E169*'Articolazione tariffaria'!$F$51*'DATI BOLLETTA'!$D$59</f>
        <v>0</v>
      </c>
      <c r="V144" s="84">
        <f t="shared" si="30"/>
        <v>0</v>
      </c>
      <c r="W144" s="52"/>
      <c r="X144" s="83">
        <f t="shared" si="31"/>
        <v>0</v>
      </c>
      <c r="Y144" s="83">
        <f t="shared" si="32"/>
        <v>0</v>
      </c>
      <c r="Z144" s="83">
        <f t="shared" si="33"/>
        <v>0</v>
      </c>
      <c r="AA144" s="373" t="str">
        <f t="shared" si="28"/>
        <v/>
      </c>
      <c r="AB144" s="52"/>
      <c r="AC144" s="83">
        <f t="shared" si="36"/>
        <v>0</v>
      </c>
      <c r="AE144" s="106">
        <f t="shared" si="34"/>
        <v>0</v>
      </c>
    </row>
    <row r="145" spans="2:31" ht="21" x14ac:dyDescent="0.25">
      <c r="B145" s="363" t="str">
        <f>+IF(COUNTA('UNITA E CONSUMI SOTTOUTENZE'!C170)&gt;0,'UNITA E CONSUMI SOTTOUTENZE'!B170,"")</f>
        <v/>
      </c>
      <c r="D145" s="83">
        <f>+IF(B145="",0,1*'DATI BOLLETTA'!$D$57*'DATI BOLLETTA'!$C$34*'Articolazione tariffaria'!$F$35)</f>
        <v>0</v>
      </c>
      <c r="E145" s="83">
        <f>+IF(B145="",0,1*'DATI BOLLETTA'!$D$58*'DATI BOLLETTA'!$C$34*'Articolazione tariffaria'!$F$36)</f>
        <v>0</v>
      </c>
      <c r="F145" s="83">
        <f>+IF(B145="",0,1*'DATI BOLLETTA'!$D$59*'DATI BOLLETTA'!$C$34*'Articolazione tariffaria'!$F$37)</f>
        <v>0</v>
      </c>
      <c r="G145" s="84">
        <f t="shared" si="25"/>
        <v>0</v>
      </c>
      <c r="H145" s="50"/>
      <c r="I145" s="130">
        <f>+IF('UNITA E CONSUMI SOTTOUTENZE'!E170&gt;'Articolazione tariffaria'!C$13*'RIPARTIZ SOTTO-UTENZA_dettagl'!C$106,('UNITA E CONSUMI SOTTOUTENZE'!E170-'Articolazione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tariffaria'!C$12*'RIPARTIZ SOTTO-UTENZA_dettagl'!C$106,('UNITA E CONSUMI SOTTOUTENZE'!E170-'Articolazione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tariffaria'!C$11*'RIPARTIZ SOTTO-UTENZA_dettagl'!C$106,('UNITA E CONSUMI SOTTOUTENZE'!E170-'Articolazione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tariffaria'!C$10*'RIPARTIZ SOTTO-UTENZA_dettagl'!C$106,('UNITA E CONSUMI SOTTOUTENZE'!E170-'Articolazione tariffaria'!C$10*'RIPARTIZ SOTTO-UTENZA_dettagl'!C$106)*'Articolazione tariffaria'!F$10+'Articolazione tariffaria'!D$9*'RIPARTIZ SOTTO-UTENZA_dettagl'!C$106*'Articolazione tariffaria'!F$9,'UNITA E CONSUMI SOTTOUTENZE'!E170*'Articolazione tariffaria'!F$9))))*'DATI BOLLETTA'!D$57</f>
        <v>0</v>
      </c>
      <c r="J145" s="83">
        <f>+'UNITA E CONSUMI SOTTOUTENZE'!E170*'Articolazione tariffaria'!$F$31*'DATI BOLLETTA'!$D$58</f>
        <v>0</v>
      </c>
      <c r="K145" s="83">
        <f>+'UNITA E CONSUMI SOTTOUTENZE'!E170*'Articolazione tariffaria'!$F$32*'DATI BOLLETTA'!$D$59</f>
        <v>0</v>
      </c>
      <c r="L145" s="83">
        <f t="shared" si="35"/>
        <v>0</v>
      </c>
      <c r="M145" s="50"/>
      <c r="N145" s="83">
        <f>+'UNITA E CONSUMI SOTTOUTENZE'!E170*'Articolazione tariffaria'!$F$59*'DATI BOLLETTA'!$D$57</f>
        <v>0</v>
      </c>
      <c r="O145" s="83">
        <f>+'UNITA E CONSUMI SOTTOUTENZE'!E170*'Articolazione tariffaria'!$F$59*'DATI BOLLETTA'!$D$58</f>
        <v>0</v>
      </c>
      <c r="P145" s="83">
        <f>+'UNITA E CONSUMI SOTTOUTENZE'!E170*'Articolazione tariffaria'!$F$59*'DATI BOLLETTA'!$D$59</f>
        <v>0</v>
      </c>
      <c r="Q145" s="84">
        <f t="shared" si="27"/>
        <v>0</v>
      </c>
      <c r="R145" s="50"/>
      <c r="S145" s="83">
        <f>+'UNITA E CONSUMI SOTTOUTENZE'!E170*'Articolazione tariffaria'!$F$49*'DATI BOLLETTA'!$D$57</f>
        <v>0</v>
      </c>
      <c r="T145" s="83">
        <f>+'UNITA E CONSUMI SOTTOUTENZE'!E170*'Articolazione tariffaria'!$F$50*'DATI BOLLETTA'!$D$58</f>
        <v>0</v>
      </c>
      <c r="U145" s="83">
        <f>+'UNITA E CONSUMI SOTTOUTENZE'!E170*'Articolazione tariffaria'!$F$51*'DATI BOLLETTA'!$D$59</f>
        <v>0</v>
      </c>
      <c r="V145" s="84">
        <f t="shared" si="30"/>
        <v>0</v>
      </c>
      <c r="W145" s="52"/>
      <c r="X145" s="83">
        <f t="shared" si="31"/>
        <v>0</v>
      </c>
      <c r="Y145" s="83">
        <f t="shared" si="32"/>
        <v>0</v>
      </c>
      <c r="Z145" s="83">
        <f t="shared" si="33"/>
        <v>0</v>
      </c>
      <c r="AA145" s="373" t="str">
        <f t="shared" si="28"/>
        <v/>
      </c>
      <c r="AB145" s="52"/>
      <c r="AC145" s="83">
        <f t="shared" si="36"/>
        <v>0</v>
      </c>
      <c r="AE145" s="106">
        <f t="shared" si="34"/>
        <v>0</v>
      </c>
    </row>
    <row r="146" spans="2:31" ht="21" x14ac:dyDescent="0.25">
      <c r="B146" s="363" t="str">
        <f>+IF(COUNTA('UNITA E CONSUMI SOTTOUTENZE'!C171)&gt;0,'UNITA E CONSUMI SOTTOUTENZE'!B171,"")</f>
        <v/>
      </c>
      <c r="D146" s="83">
        <f>+IF(B146="",0,1*'DATI BOLLETTA'!$D$57*'DATI BOLLETTA'!$C$34*'Articolazione tariffaria'!$F$35)</f>
        <v>0</v>
      </c>
      <c r="E146" s="83">
        <f>+IF(B146="",0,1*'DATI BOLLETTA'!$D$58*'DATI BOLLETTA'!$C$34*'Articolazione tariffaria'!$F$36)</f>
        <v>0</v>
      </c>
      <c r="F146" s="83">
        <f>+IF(B146="",0,1*'DATI BOLLETTA'!$D$59*'DATI BOLLETTA'!$C$34*'Articolazione tariffaria'!$F$37)</f>
        <v>0</v>
      </c>
      <c r="G146" s="84">
        <f t="shared" si="25"/>
        <v>0</v>
      </c>
      <c r="H146" s="50"/>
      <c r="I146" s="130">
        <f>+IF('UNITA E CONSUMI SOTTOUTENZE'!E171&gt;'Articolazione tariffaria'!C$13*'RIPARTIZ SOTTO-UTENZA_dettagl'!C$106,('UNITA E CONSUMI SOTTOUTENZE'!E171-'Articolazione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tariffaria'!C$12*'RIPARTIZ SOTTO-UTENZA_dettagl'!C$106,('UNITA E CONSUMI SOTTOUTENZE'!E171-'Articolazione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tariffaria'!C$11*'RIPARTIZ SOTTO-UTENZA_dettagl'!C$106,('UNITA E CONSUMI SOTTOUTENZE'!E171-'Articolazione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tariffaria'!C$10*'RIPARTIZ SOTTO-UTENZA_dettagl'!C$106,('UNITA E CONSUMI SOTTOUTENZE'!E171-'Articolazione tariffaria'!C$10*'RIPARTIZ SOTTO-UTENZA_dettagl'!C$106)*'Articolazione tariffaria'!F$10+'Articolazione tariffaria'!D$9*'RIPARTIZ SOTTO-UTENZA_dettagl'!C$106*'Articolazione tariffaria'!F$9,'UNITA E CONSUMI SOTTOUTENZE'!E171*'Articolazione tariffaria'!F$9))))*'DATI BOLLETTA'!D$57</f>
        <v>0</v>
      </c>
      <c r="J146" s="83">
        <f>+'UNITA E CONSUMI SOTTOUTENZE'!E171*'Articolazione tariffaria'!$F$31*'DATI BOLLETTA'!$D$58</f>
        <v>0</v>
      </c>
      <c r="K146" s="83">
        <f>+'UNITA E CONSUMI SOTTOUTENZE'!E171*'Articolazione tariffaria'!$F$32*'DATI BOLLETTA'!$D$59</f>
        <v>0</v>
      </c>
      <c r="L146" s="83">
        <f t="shared" si="35"/>
        <v>0</v>
      </c>
      <c r="M146" s="50"/>
      <c r="N146" s="83">
        <f>+'UNITA E CONSUMI SOTTOUTENZE'!E171*'Articolazione tariffaria'!$F$59*'DATI BOLLETTA'!$D$57</f>
        <v>0</v>
      </c>
      <c r="O146" s="83">
        <f>+'UNITA E CONSUMI SOTTOUTENZE'!E171*'Articolazione tariffaria'!$F$59*'DATI BOLLETTA'!$D$58</f>
        <v>0</v>
      </c>
      <c r="P146" s="83">
        <f>+'UNITA E CONSUMI SOTTOUTENZE'!E171*'Articolazione tariffaria'!$F$59*'DATI BOLLETTA'!$D$59</f>
        <v>0</v>
      </c>
      <c r="Q146" s="84">
        <f t="shared" si="27"/>
        <v>0</v>
      </c>
      <c r="R146" s="50"/>
      <c r="S146" s="83">
        <f>+'UNITA E CONSUMI SOTTOUTENZE'!E171*'Articolazione tariffaria'!$F$49*'DATI BOLLETTA'!$D$57</f>
        <v>0</v>
      </c>
      <c r="T146" s="83">
        <f>+'UNITA E CONSUMI SOTTOUTENZE'!E171*'Articolazione tariffaria'!$F$50*'DATI BOLLETTA'!$D$58</f>
        <v>0</v>
      </c>
      <c r="U146" s="83">
        <f>+'UNITA E CONSUMI SOTTOUTENZE'!E171*'Articolazione tariffaria'!$F$51*'DATI BOLLETTA'!$D$59</f>
        <v>0</v>
      </c>
      <c r="V146" s="84">
        <f t="shared" si="30"/>
        <v>0</v>
      </c>
      <c r="W146" s="52"/>
      <c r="X146" s="83">
        <f t="shared" si="31"/>
        <v>0</v>
      </c>
      <c r="Y146" s="83">
        <f t="shared" si="32"/>
        <v>0</v>
      </c>
      <c r="Z146" s="83">
        <f t="shared" si="33"/>
        <v>0</v>
      </c>
      <c r="AA146" s="373" t="str">
        <f t="shared" si="28"/>
        <v/>
      </c>
      <c r="AB146" s="52"/>
      <c r="AC146" s="83">
        <f t="shared" si="36"/>
        <v>0</v>
      </c>
      <c r="AE146" s="106">
        <f t="shared" si="34"/>
        <v>0</v>
      </c>
    </row>
    <row r="147" spans="2:31" ht="21" x14ac:dyDescent="0.25">
      <c r="B147" s="363" t="str">
        <f>+IF(COUNTA('UNITA E CONSUMI SOTTOUTENZE'!C172)&gt;0,'UNITA E CONSUMI SOTTOUTENZE'!B172,"")</f>
        <v/>
      </c>
      <c r="D147" s="83">
        <f>+IF(B147="",0,1*'DATI BOLLETTA'!$D$57*'DATI BOLLETTA'!$C$34*'Articolazione tariffaria'!$F$35)</f>
        <v>0</v>
      </c>
      <c r="E147" s="83">
        <f>+IF(B147="",0,1*'DATI BOLLETTA'!$D$58*'DATI BOLLETTA'!$C$34*'Articolazione tariffaria'!$F$36)</f>
        <v>0</v>
      </c>
      <c r="F147" s="83">
        <f>+IF(B147="",0,1*'DATI BOLLETTA'!$D$59*'DATI BOLLETTA'!$C$34*'Articolazione tariffaria'!$F$37)</f>
        <v>0</v>
      </c>
      <c r="G147" s="84">
        <f t="shared" si="25"/>
        <v>0</v>
      </c>
      <c r="H147" s="50"/>
      <c r="I147" s="130">
        <f>+IF('UNITA E CONSUMI SOTTOUTENZE'!E172&gt;'Articolazione tariffaria'!C$13*'RIPARTIZ SOTTO-UTENZA_dettagl'!C$106,('UNITA E CONSUMI SOTTOUTENZE'!E172-'Articolazione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tariffaria'!C$12*'RIPARTIZ SOTTO-UTENZA_dettagl'!C$106,('UNITA E CONSUMI SOTTOUTENZE'!E172-'Articolazione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tariffaria'!C$11*'RIPARTIZ SOTTO-UTENZA_dettagl'!C$106,('UNITA E CONSUMI SOTTOUTENZE'!E172-'Articolazione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tariffaria'!C$10*'RIPARTIZ SOTTO-UTENZA_dettagl'!C$106,('UNITA E CONSUMI SOTTOUTENZE'!E172-'Articolazione tariffaria'!C$10*'RIPARTIZ SOTTO-UTENZA_dettagl'!C$106)*'Articolazione tariffaria'!F$10+'Articolazione tariffaria'!D$9*'RIPARTIZ SOTTO-UTENZA_dettagl'!C$106*'Articolazione tariffaria'!F$9,'UNITA E CONSUMI SOTTOUTENZE'!E172*'Articolazione tariffaria'!F$9))))*'DATI BOLLETTA'!D$57</f>
        <v>0</v>
      </c>
      <c r="J147" s="83">
        <f>+'UNITA E CONSUMI SOTTOUTENZE'!E172*'Articolazione tariffaria'!$F$31*'DATI BOLLETTA'!$D$58</f>
        <v>0</v>
      </c>
      <c r="K147" s="83">
        <f>+'UNITA E CONSUMI SOTTOUTENZE'!E172*'Articolazione tariffaria'!$F$32*'DATI BOLLETTA'!$D$59</f>
        <v>0</v>
      </c>
      <c r="L147" s="83">
        <f t="shared" si="35"/>
        <v>0</v>
      </c>
      <c r="M147" s="50"/>
      <c r="N147" s="83">
        <f>+'UNITA E CONSUMI SOTTOUTENZE'!E172*'Articolazione tariffaria'!$F$59*'DATI BOLLETTA'!$D$57</f>
        <v>0</v>
      </c>
      <c r="O147" s="83">
        <f>+'UNITA E CONSUMI SOTTOUTENZE'!E172*'Articolazione tariffaria'!$F$59*'DATI BOLLETTA'!$D$58</f>
        <v>0</v>
      </c>
      <c r="P147" s="83">
        <f>+'UNITA E CONSUMI SOTTOUTENZE'!E172*'Articolazione tariffaria'!$F$59*'DATI BOLLETTA'!$D$59</f>
        <v>0</v>
      </c>
      <c r="Q147" s="84">
        <f t="shared" si="27"/>
        <v>0</v>
      </c>
      <c r="R147" s="50"/>
      <c r="S147" s="83">
        <f>+'UNITA E CONSUMI SOTTOUTENZE'!E172*'Articolazione tariffaria'!$F$49*'DATI BOLLETTA'!$D$57</f>
        <v>0</v>
      </c>
      <c r="T147" s="83">
        <f>+'UNITA E CONSUMI SOTTOUTENZE'!E172*'Articolazione tariffaria'!$F$50*'DATI BOLLETTA'!$D$58</f>
        <v>0</v>
      </c>
      <c r="U147" s="83">
        <f>+'UNITA E CONSUMI SOTTOUTENZE'!E172*'Articolazione tariffaria'!$F$51*'DATI BOLLETTA'!$D$59</f>
        <v>0</v>
      </c>
      <c r="V147" s="84">
        <f t="shared" si="30"/>
        <v>0</v>
      </c>
      <c r="W147" s="52"/>
      <c r="X147" s="83">
        <f t="shared" si="31"/>
        <v>0</v>
      </c>
      <c r="Y147" s="83">
        <f t="shared" si="32"/>
        <v>0</v>
      </c>
      <c r="Z147" s="83">
        <f t="shared" si="33"/>
        <v>0</v>
      </c>
      <c r="AA147" s="373" t="str">
        <f t="shared" si="28"/>
        <v/>
      </c>
      <c r="AB147" s="52"/>
      <c r="AC147" s="83">
        <f t="shared" si="36"/>
        <v>0</v>
      </c>
      <c r="AE147" s="106">
        <f t="shared" si="34"/>
        <v>0</v>
      </c>
    </row>
    <row r="148" spans="2:31" ht="21" x14ac:dyDescent="0.25">
      <c r="B148" s="363" t="str">
        <f>+IF(COUNTA('UNITA E CONSUMI SOTTOUTENZE'!C173)&gt;0,'UNITA E CONSUMI SOTTOUTENZE'!B173,"")</f>
        <v/>
      </c>
      <c r="D148" s="83">
        <f>+IF(B148="",0,1*'DATI BOLLETTA'!$D$57*'DATI BOLLETTA'!$C$34*'Articolazione tariffaria'!$F$35)</f>
        <v>0</v>
      </c>
      <c r="E148" s="83">
        <f>+IF(B148="",0,1*'DATI BOLLETTA'!$D$58*'DATI BOLLETTA'!$C$34*'Articolazione tariffaria'!$F$36)</f>
        <v>0</v>
      </c>
      <c r="F148" s="83">
        <f>+IF(B148="",0,1*'DATI BOLLETTA'!$D$59*'DATI BOLLETTA'!$C$34*'Articolazione tariffaria'!$F$37)</f>
        <v>0</v>
      </c>
      <c r="G148" s="84">
        <f t="shared" si="25"/>
        <v>0</v>
      </c>
      <c r="H148" s="50"/>
      <c r="I148" s="130">
        <f>+IF('UNITA E CONSUMI SOTTOUTENZE'!E173&gt;'Articolazione tariffaria'!C$13*'RIPARTIZ SOTTO-UTENZA_dettagl'!C$106,('UNITA E CONSUMI SOTTOUTENZE'!E173-'Articolazione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tariffaria'!C$12*'RIPARTIZ SOTTO-UTENZA_dettagl'!C$106,('UNITA E CONSUMI SOTTOUTENZE'!E173-'Articolazione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tariffaria'!C$11*'RIPARTIZ SOTTO-UTENZA_dettagl'!C$106,('UNITA E CONSUMI SOTTOUTENZE'!E173-'Articolazione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tariffaria'!C$10*'RIPARTIZ SOTTO-UTENZA_dettagl'!C$106,('UNITA E CONSUMI SOTTOUTENZE'!E173-'Articolazione tariffaria'!C$10*'RIPARTIZ SOTTO-UTENZA_dettagl'!C$106)*'Articolazione tariffaria'!F$10+'Articolazione tariffaria'!D$9*'RIPARTIZ SOTTO-UTENZA_dettagl'!C$106*'Articolazione tariffaria'!F$9,'UNITA E CONSUMI SOTTOUTENZE'!E173*'Articolazione tariffaria'!F$9))))*'DATI BOLLETTA'!D$57</f>
        <v>0</v>
      </c>
      <c r="J148" s="83">
        <f>+'UNITA E CONSUMI SOTTOUTENZE'!E173*'Articolazione tariffaria'!$F$31*'DATI BOLLETTA'!$D$58</f>
        <v>0</v>
      </c>
      <c r="K148" s="83">
        <f>+'UNITA E CONSUMI SOTTOUTENZE'!E173*'Articolazione tariffaria'!$F$32*'DATI BOLLETTA'!$D$59</f>
        <v>0</v>
      </c>
      <c r="L148" s="83">
        <f t="shared" si="35"/>
        <v>0</v>
      </c>
      <c r="M148" s="50"/>
      <c r="N148" s="83">
        <f>+'UNITA E CONSUMI SOTTOUTENZE'!E173*'Articolazione tariffaria'!$F$59*'DATI BOLLETTA'!$D$57</f>
        <v>0</v>
      </c>
      <c r="O148" s="83">
        <f>+'UNITA E CONSUMI SOTTOUTENZE'!E173*'Articolazione tariffaria'!$F$59*'DATI BOLLETTA'!$D$58</f>
        <v>0</v>
      </c>
      <c r="P148" s="83">
        <f>+'UNITA E CONSUMI SOTTOUTENZE'!E173*'Articolazione tariffaria'!$F$59*'DATI BOLLETTA'!$D$59</f>
        <v>0</v>
      </c>
      <c r="Q148" s="84">
        <f t="shared" si="27"/>
        <v>0</v>
      </c>
      <c r="R148" s="50"/>
      <c r="S148" s="83">
        <f>+'UNITA E CONSUMI SOTTOUTENZE'!E173*'Articolazione tariffaria'!$F$49*'DATI BOLLETTA'!$D$57</f>
        <v>0</v>
      </c>
      <c r="T148" s="83">
        <f>+'UNITA E CONSUMI SOTTOUTENZE'!E173*'Articolazione tariffaria'!$F$50*'DATI BOLLETTA'!$D$58</f>
        <v>0</v>
      </c>
      <c r="U148" s="83">
        <f>+'UNITA E CONSUMI SOTTOUTENZE'!E173*'Articolazione tariffaria'!$F$51*'DATI BOLLETTA'!$D$59</f>
        <v>0</v>
      </c>
      <c r="V148" s="84">
        <f t="shared" si="30"/>
        <v>0</v>
      </c>
      <c r="W148" s="52"/>
      <c r="X148" s="83">
        <f t="shared" si="31"/>
        <v>0</v>
      </c>
      <c r="Y148" s="83">
        <f t="shared" si="32"/>
        <v>0</v>
      </c>
      <c r="Z148" s="83">
        <f t="shared" si="33"/>
        <v>0</v>
      </c>
      <c r="AA148" s="373" t="str">
        <f t="shared" si="28"/>
        <v/>
      </c>
      <c r="AB148" s="52"/>
      <c r="AC148" s="83">
        <f t="shared" si="36"/>
        <v>0</v>
      </c>
      <c r="AE148" s="106">
        <f t="shared" si="34"/>
        <v>0</v>
      </c>
    </row>
    <row r="149" spans="2:31" ht="21" x14ac:dyDescent="0.25">
      <c r="B149" s="363" t="str">
        <f>+IF(COUNTA('UNITA E CONSUMI SOTTOUTENZE'!C174)&gt;0,'UNITA E CONSUMI SOTTOUTENZE'!B174,"")</f>
        <v/>
      </c>
      <c r="D149" s="83">
        <f>+IF(B149="",0,1*'DATI BOLLETTA'!$D$57*'DATI BOLLETTA'!$C$34*'Articolazione tariffaria'!$F$35)</f>
        <v>0</v>
      </c>
      <c r="E149" s="83">
        <f>+IF(B149="",0,1*'DATI BOLLETTA'!$D$58*'DATI BOLLETTA'!$C$34*'Articolazione tariffaria'!$F$36)</f>
        <v>0</v>
      </c>
      <c r="F149" s="83">
        <f>+IF(B149="",0,1*'DATI BOLLETTA'!$D$59*'DATI BOLLETTA'!$C$34*'Articolazione tariffaria'!$F$37)</f>
        <v>0</v>
      </c>
      <c r="G149" s="84">
        <f t="shared" si="25"/>
        <v>0</v>
      </c>
      <c r="H149" s="50"/>
      <c r="I149" s="130">
        <f>+IF('UNITA E CONSUMI SOTTOUTENZE'!E174&gt;'Articolazione tariffaria'!C$13*'RIPARTIZ SOTTO-UTENZA_dettagl'!C$106,('UNITA E CONSUMI SOTTOUTENZE'!E174-'Articolazione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tariffaria'!C$12*'RIPARTIZ SOTTO-UTENZA_dettagl'!C$106,('UNITA E CONSUMI SOTTOUTENZE'!E174-'Articolazione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tariffaria'!C$11*'RIPARTIZ SOTTO-UTENZA_dettagl'!C$106,('UNITA E CONSUMI SOTTOUTENZE'!E174-'Articolazione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tariffaria'!C$10*'RIPARTIZ SOTTO-UTENZA_dettagl'!C$106,('UNITA E CONSUMI SOTTOUTENZE'!E174-'Articolazione tariffaria'!C$10*'RIPARTIZ SOTTO-UTENZA_dettagl'!C$106)*'Articolazione tariffaria'!F$10+'Articolazione tariffaria'!D$9*'RIPARTIZ SOTTO-UTENZA_dettagl'!C$106*'Articolazione tariffaria'!F$9,'UNITA E CONSUMI SOTTOUTENZE'!E174*'Articolazione tariffaria'!F$9))))*'DATI BOLLETTA'!D$57</f>
        <v>0</v>
      </c>
      <c r="J149" s="83">
        <f>+'UNITA E CONSUMI SOTTOUTENZE'!E174*'Articolazione tariffaria'!$F$31*'DATI BOLLETTA'!$D$58</f>
        <v>0</v>
      </c>
      <c r="K149" s="83">
        <f>+'UNITA E CONSUMI SOTTOUTENZE'!E174*'Articolazione tariffaria'!$F$32*'DATI BOLLETTA'!$D$59</f>
        <v>0</v>
      </c>
      <c r="L149" s="83">
        <f t="shared" si="35"/>
        <v>0</v>
      </c>
      <c r="M149" s="50"/>
      <c r="N149" s="83">
        <f>+'UNITA E CONSUMI SOTTOUTENZE'!E174*'Articolazione tariffaria'!$F$59*'DATI BOLLETTA'!$D$57</f>
        <v>0</v>
      </c>
      <c r="O149" s="83">
        <f>+'UNITA E CONSUMI SOTTOUTENZE'!E174*'Articolazione tariffaria'!$F$59*'DATI BOLLETTA'!$D$58</f>
        <v>0</v>
      </c>
      <c r="P149" s="83">
        <f>+'UNITA E CONSUMI SOTTOUTENZE'!E174*'Articolazione tariffaria'!$F$59*'DATI BOLLETTA'!$D$59</f>
        <v>0</v>
      </c>
      <c r="Q149" s="84">
        <f t="shared" si="27"/>
        <v>0</v>
      </c>
      <c r="R149" s="50"/>
      <c r="S149" s="83">
        <f>+'UNITA E CONSUMI SOTTOUTENZE'!E174*'Articolazione tariffaria'!$F$49*'DATI BOLLETTA'!$D$57</f>
        <v>0</v>
      </c>
      <c r="T149" s="83">
        <f>+'UNITA E CONSUMI SOTTOUTENZE'!E174*'Articolazione tariffaria'!$F$50*'DATI BOLLETTA'!$D$58</f>
        <v>0</v>
      </c>
      <c r="U149" s="83">
        <f>+'UNITA E CONSUMI SOTTOUTENZE'!E174*'Articolazione tariffaria'!$F$51*'DATI BOLLETTA'!$D$59</f>
        <v>0</v>
      </c>
      <c r="V149" s="84">
        <f t="shared" si="30"/>
        <v>0</v>
      </c>
      <c r="W149" s="52"/>
      <c r="X149" s="83">
        <f t="shared" si="31"/>
        <v>0</v>
      </c>
      <c r="Y149" s="83">
        <f t="shared" si="32"/>
        <v>0</v>
      </c>
      <c r="Z149" s="83">
        <f t="shared" si="33"/>
        <v>0</v>
      </c>
      <c r="AA149" s="373" t="str">
        <f t="shared" si="28"/>
        <v/>
      </c>
      <c r="AB149" s="52"/>
      <c r="AC149" s="83">
        <f t="shared" si="36"/>
        <v>0</v>
      </c>
      <c r="AE149" s="106">
        <f t="shared" si="34"/>
        <v>0</v>
      </c>
    </row>
    <row r="150" spans="2:31" ht="21" x14ac:dyDescent="0.25">
      <c r="B150" s="363" t="str">
        <f>+IF(COUNTA('UNITA E CONSUMI SOTTOUTENZE'!C175)&gt;0,'UNITA E CONSUMI SOTTOUTENZE'!B175,"")</f>
        <v/>
      </c>
      <c r="D150" s="83">
        <f>+IF(B150="",0,1*'DATI BOLLETTA'!$D$57*'DATI BOLLETTA'!$C$34*'Articolazione tariffaria'!$F$35)</f>
        <v>0</v>
      </c>
      <c r="E150" s="83">
        <f>+IF(B150="",0,1*'DATI BOLLETTA'!$D$58*'DATI BOLLETTA'!$C$34*'Articolazione tariffaria'!$F$36)</f>
        <v>0</v>
      </c>
      <c r="F150" s="83">
        <f>+IF(B150="",0,1*'DATI BOLLETTA'!$D$59*'DATI BOLLETTA'!$C$34*'Articolazione tariffaria'!$F$37)</f>
        <v>0</v>
      </c>
      <c r="G150" s="84">
        <f t="shared" si="25"/>
        <v>0</v>
      </c>
      <c r="H150" s="50"/>
      <c r="I150" s="130">
        <f>+IF('UNITA E CONSUMI SOTTOUTENZE'!E175&gt;'Articolazione tariffaria'!C$13*'RIPARTIZ SOTTO-UTENZA_dettagl'!C$106,('UNITA E CONSUMI SOTTOUTENZE'!E175-'Articolazione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tariffaria'!C$12*'RIPARTIZ SOTTO-UTENZA_dettagl'!C$106,('UNITA E CONSUMI SOTTOUTENZE'!E175-'Articolazione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tariffaria'!C$11*'RIPARTIZ SOTTO-UTENZA_dettagl'!C$106,('UNITA E CONSUMI SOTTOUTENZE'!E175-'Articolazione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tariffaria'!C$10*'RIPARTIZ SOTTO-UTENZA_dettagl'!C$106,('UNITA E CONSUMI SOTTOUTENZE'!E175-'Articolazione tariffaria'!C$10*'RIPARTIZ SOTTO-UTENZA_dettagl'!C$106)*'Articolazione tariffaria'!F$10+'Articolazione tariffaria'!D$9*'RIPARTIZ SOTTO-UTENZA_dettagl'!C$106*'Articolazione tariffaria'!F$9,'UNITA E CONSUMI SOTTOUTENZE'!E175*'Articolazione tariffaria'!F$9))))*'DATI BOLLETTA'!D$57</f>
        <v>0</v>
      </c>
      <c r="J150" s="83">
        <f>+'UNITA E CONSUMI SOTTOUTENZE'!E175*'Articolazione tariffaria'!$F$31*'DATI BOLLETTA'!$D$58</f>
        <v>0</v>
      </c>
      <c r="K150" s="83">
        <f>+'UNITA E CONSUMI SOTTOUTENZE'!E175*'Articolazione tariffaria'!$F$32*'DATI BOLLETTA'!$D$59</f>
        <v>0</v>
      </c>
      <c r="L150" s="83">
        <f t="shared" si="35"/>
        <v>0</v>
      </c>
      <c r="M150" s="50"/>
      <c r="N150" s="83">
        <f>+'UNITA E CONSUMI SOTTOUTENZE'!E175*'Articolazione tariffaria'!$F$59*'DATI BOLLETTA'!$D$57</f>
        <v>0</v>
      </c>
      <c r="O150" s="83">
        <f>+'UNITA E CONSUMI SOTTOUTENZE'!E175*'Articolazione tariffaria'!$F$59*'DATI BOLLETTA'!$D$58</f>
        <v>0</v>
      </c>
      <c r="P150" s="83">
        <f>+'UNITA E CONSUMI SOTTOUTENZE'!E175*'Articolazione tariffaria'!$F$59*'DATI BOLLETTA'!$D$59</f>
        <v>0</v>
      </c>
      <c r="Q150" s="84">
        <f t="shared" si="27"/>
        <v>0</v>
      </c>
      <c r="R150" s="50"/>
      <c r="S150" s="83">
        <f>+'UNITA E CONSUMI SOTTOUTENZE'!E175*'Articolazione tariffaria'!$F$49*'DATI BOLLETTA'!$D$57</f>
        <v>0</v>
      </c>
      <c r="T150" s="83">
        <f>+'UNITA E CONSUMI SOTTOUTENZE'!E175*'Articolazione tariffaria'!$F$50*'DATI BOLLETTA'!$D$58</f>
        <v>0</v>
      </c>
      <c r="U150" s="83">
        <f>+'UNITA E CONSUMI SOTTOUTENZE'!E175*'Articolazione tariffaria'!$F$51*'DATI BOLLETTA'!$D$59</f>
        <v>0</v>
      </c>
      <c r="V150" s="84">
        <f t="shared" si="30"/>
        <v>0</v>
      </c>
      <c r="W150" s="52"/>
      <c r="X150" s="83">
        <f t="shared" si="31"/>
        <v>0</v>
      </c>
      <c r="Y150" s="83">
        <f t="shared" si="32"/>
        <v>0</v>
      </c>
      <c r="Z150" s="83">
        <f t="shared" si="33"/>
        <v>0</v>
      </c>
      <c r="AA150" s="373" t="str">
        <f t="shared" si="28"/>
        <v/>
      </c>
      <c r="AB150" s="52"/>
      <c r="AC150" s="83">
        <f t="shared" si="36"/>
        <v>0</v>
      </c>
      <c r="AE150" s="106">
        <f t="shared" si="34"/>
        <v>0</v>
      </c>
    </row>
    <row r="151" spans="2:31" ht="21" x14ac:dyDescent="0.25">
      <c r="B151" s="363" t="str">
        <f>+IF(COUNTA('UNITA E CONSUMI SOTTOUTENZE'!C176)&gt;0,'UNITA E CONSUMI SOTTOUTENZE'!B176,"")</f>
        <v/>
      </c>
      <c r="D151" s="83">
        <f>+IF(B151="",0,1*'DATI BOLLETTA'!$D$57*'DATI BOLLETTA'!$C$34*'Articolazione tariffaria'!$F$35)</f>
        <v>0</v>
      </c>
      <c r="E151" s="83">
        <f>+IF(B151="",0,1*'DATI BOLLETTA'!$D$58*'DATI BOLLETTA'!$C$34*'Articolazione tariffaria'!$F$36)</f>
        <v>0</v>
      </c>
      <c r="F151" s="83">
        <f>+IF(B151="",0,1*'DATI BOLLETTA'!$D$59*'DATI BOLLETTA'!$C$34*'Articolazione tariffaria'!$F$37)</f>
        <v>0</v>
      </c>
      <c r="G151" s="84">
        <f t="shared" si="25"/>
        <v>0</v>
      </c>
      <c r="H151" s="50"/>
      <c r="I151" s="130">
        <f>+IF('UNITA E CONSUMI SOTTOUTENZE'!E176&gt;'Articolazione tariffaria'!C$13*'RIPARTIZ SOTTO-UTENZA_dettagl'!C$106,('UNITA E CONSUMI SOTTOUTENZE'!E176-'Articolazione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tariffaria'!C$12*'RIPARTIZ SOTTO-UTENZA_dettagl'!C$106,('UNITA E CONSUMI SOTTOUTENZE'!E176-'Articolazione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tariffaria'!C$11*'RIPARTIZ SOTTO-UTENZA_dettagl'!C$106,('UNITA E CONSUMI SOTTOUTENZE'!E176-'Articolazione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tariffaria'!C$10*'RIPARTIZ SOTTO-UTENZA_dettagl'!C$106,('UNITA E CONSUMI SOTTOUTENZE'!E176-'Articolazione tariffaria'!C$10*'RIPARTIZ SOTTO-UTENZA_dettagl'!C$106)*'Articolazione tariffaria'!F$10+'Articolazione tariffaria'!D$9*'RIPARTIZ SOTTO-UTENZA_dettagl'!C$106*'Articolazione tariffaria'!F$9,'UNITA E CONSUMI SOTTOUTENZE'!E176*'Articolazione tariffaria'!F$9))))*'DATI BOLLETTA'!D$57</f>
        <v>0</v>
      </c>
      <c r="J151" s="83">
        <f>+'UNITA E CONSUMI SOTTOUTENZE'!E176*'Articolazione tariffaria'!$F$31*'DATI BOLLETTA'!$D$58</f>
        <v>0</v>
      </c>
      <c r="K151" s="83">
        <f>+'UNITA E CONSUMI SOTTOUTENZE'!E176*'Articolazione tariffaria'!$F$32*'DATI BOLLETTA'!$D$59</f>
        <v>0</v>
      </c>
      <c r="L151" s="83">
        <f t="shared" si="35"/>
        <v>0</v>
      </c>
      <c r="M151" s="50"/>
      <c r="N151" s="83">
        <f>+'UNITA E CONSUMI SOTTOUTENZE'!E176*'Articolazione tariffaria'!$F$59*'DATI BOLLETTA'!$D$57</f>
        <v>0</v>
      </c>
      <c r="O151" s="83">
        <f>+'UNITA E CONSUMI SOTTOUTENZE'!E176*'Articolazione tariffaria'!$F$59*'DATI BOLLETTA'!$D$58</f>
        <v>0</v>
      </c>
      <c r="P151" s="83">
        <f>+'UNITA E CONSUMI SOTTOUTENZE'!E176*'Articolazione tariffaria'!$F$59*'DATI BOLLETTA'!$D$59</f>
        <v>0</v>
      </c>
      <c r="Q151" s="84">
        <f t="shared" si="27"/>
        <v>0</v>
      </c>
      <c r="R151" s="50"/>
      <c r="S151" s="83">
        <f>+'UNITA E CONSUMI SOTTOUTENZE'!E176*'Articolazione tariffaria'!$F$49*'DATI BOLLETTA'!$D$57</f>
        <v>0</v>
      </c>
      <c r="T151" s="83">
        <f>+'UNITA E CONSUMI SOTTOUTENZE'!E176*'Articolazione tariffaria'!$F$50*'DATI BOLLETTA'!$D$58</f>
        <v>0</v>
      </c>
      <c r="U151" s="83">
        <f>+'UNITA E CONSUMI SOTTOUTENZE'!E176*'Articolazione tariffaria'!$F$51*'DATI BOLLETTA'!$D$59</f>
        <v>0</v>
      </c>
      <c r="V151" s="84">
        <f t="shared" si="30"/>
        <v>0</v>
      </c>
      <c r="W151" s="52"/>
      <c r="X151" s="83">
        <f t="shared" si="31"/>
        <v>0</v>
      </c>
      <c r="Y151" s="83">
        <f t="shared" si="32"/>
        <v>0</v>
      </c>
      <c r="Z151" s="83">
        <f t="shared" si="33"/>
        <v>0</v>
      </c>
      <c r="AA151" s="373" t="str">
        <f t="shared" si="28"/>
        <v/>
      </c>
      <c r="AB151" s="52"/>
      <c r="AC151" s="83">
        <f t="shared" si="36"/>
        <v>0</v>
      </c>
      <c r="AE151" s="106">
        <f t="shared" si="34"/>
        <v>0</v>
      </c>
    </row>
    <row r="152" spans="2:31" ht="21" x14ac:dyDescent="0.25">
      <c r="B152" s="363" t="str">
        <f>+IF(COUNTA('UNITA E CONSUMI SOTTOUTENZE'!C177)&gt;0,'UNITA E CONSUMI SOTTOUTENZE'!B177,"")</f>
        <v/>
      </c>
      <c r="D152" s="83">
        <f>+IF(B152="",0,1*'DATI BOLLETTA'!$D$57*'DATI BOLLETTA'!$C$34*'Articolazione tariffaria'!$F$35)</f>
        <v>0</v>
      </c>
      <c r="E152" s="83">
        <f>+IF(B152="",0,1*'DATI BOLLETTA'!$D$58*'DATI BOLLETTA'!$C$34*'Articolazione tariffaria'!$F$36)</f>
        <v>0</v>
      </c>
      <c r="F152" s="83">
        <f>+IF(B152="",0,1*'DATI BOLLETTA'!$D$59*'DATI BOLLETTA'!$C$34*'Articolazione tariffaria'!$F$37)</f>
        <v>0</v>
      </c>
      <c r="G152" s="84">
        <f t="shared" si="25"/>
        <v>0</v>
      </c>
      <c r="H152" s="50"/>
      <c r="I152" s="130">
        <f>+IF('UNITA E CONSUMI SOTTOUTENZE'!E177&gt;'Articolazione tariffaria'!C$13*'RIPARTIZ SOTTO-UTENZA_dettagl'!C$106,('UNITA E CONSUMI SOTTOUTENZE'!E177-'Articolazione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tariffaria'!C$12*'RIPARTIZ SOTTO-UTENZA_dettagl'!C$106,('UNITA E CONSUMI SOTTOUTENZE'!E177-'Articolazione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tariffaria'!C$11*'RIPARTIZ SOTTO-UTENZA_dettagl'!C$106,('UNITA E CONSUMI SOTTOUTENZE'!E177-'Articolazione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tariffaria'!C$10*'RIPARTIZ SOTTO-UTENZA_dettagl'!C$106,('UNITA E CONSUMI SOTTOUTENZE'!E177-'Articolazione tariffaria'!C$10*'RIPARTIZ SOTTO-UTENZA_dettagl'!C$106)*'Articolazione tariffaria'!F$10+'Articolazione tariffaria'!D$9*'RIPARTIZ SOTTO-UTENZA_dettagl'!C$106*'Articolazione tariffaria'!F$9,'UNITA E CONSUMI SOTTOUTENZE'!E177*'Articolazione tariffaria'!F$9))))*'DATI BOLLETTA'!D$57</f>
        <v>0</v>
      </c>
      <c r="J152" s="83">
        <f>+'UNITA E CONSUMI SOTTOUTENZE'!E177*'Articolazione tariffaria'!$F$31*'DATI BOLLETTA'!$D$58</f>
        <v>0</v>
      </c>
      <c r="K152" s="83">
        <f>+'UNITA E CONSUMI SOTTOUTENZE'!E177*'Articolazione tariffaria'!$F$32*'DATI BOLLETTA'!$D$59</f>
        <v>0</v>
      </c>
      <c r="L152" s="83">
        <f t="shared" si="35"/>
        <v>0</v>
      </c>
      <c r="M152" s="50"/>
      <c r="N152" s="83">
        <f>+'UNITA E CONSUMI SOTTOUTENZE'!E177*'Articolazione tariffaria'!$F$59*'DATI BOLLETTA'!$D$57</f>
        <v>0</v>
      </c>
      <c r="O152" s="83">
        <f>+'UNITA E CONSUMI SOTTOUTENZE'!E177*'Articolazione tariffaria'!$F$59*'DATI BOLLETTA'!$D$58</f>
        <v>0</v>
      </c>
      <c r="P152" s="83">
        <f>+'UNITA E CONSUMI SOTTOUTENZE'!E177*'Articolazione tariffaria'!$F$59*'DATI BOLLETTA'!$D$59</f>
        <v>0</v>
      </c>
      <c r="Q152" s="84">
        <f t="shared" si="27"/>
        <v>0</v>
      </c>
      <c r="R152" s="50"/>
      <c r="S152" s="83">
        <f>+'UNITA E CONSUMI SOTTOUTENZE'!E177*'Articolazione tariffaria'!$F$49*'DATI BOLLETTA'!$D$57</f>
        <v>0</v>
      </c>
      <c r="T152" s="83">
        <f>+'UNITA E CONSUMI SOTTOUTENZE'!E177*'Articolazione tariffaria'!$F$50*'DATI BOLLETTA'!$D$58</f>
        <v>0</v>
      </c>
      <c r="U152" s="83">
        <f>+'UNITA E CONSUMI SOTTOUTENZE'!E177*'Articolazione tariffaria'!$F$51*'DATI BOLLETTA'!$D$59</f>
        <v>0</v>
      </c>
      <c r="V152" s="84">
        <f t="shared" si="30"/>
        <v>0</v>
      </c>
      <c r="W152" s="52"/>
      <c r="X152" s="83">
        <f t="shared" si="31"/>
        <v>0</v>
      </c>
      <c r="Y152" s="83">
        <f t="shared" si="32"/>
        <v>0</v>
      </c>
      <c r="Z152" s="83">
        <f t="shared" si="33"/>
        <v>0</v>
      </c>
      <c r="AA152" s="373" t="str">
        <f t="shared" si="28"/>
        <v/>
      </c>
      <c r="AB152" s="52"/>
      <c r="AC152" s="83">
        <f t="shared" si="36"/>
        <v>0</v>
      </c>
      <c r="AE152" s="106">
        <f t="shared" si="34"/>
        <v>0</v>
      </c>
    </row>
    <row r="153" spans="2:31" ht="21" x14ac:dyDescent="0.25">
      <c r="B153" s="363" t="str">
        <f>+IF(COUNTA('UNITA E CONSUMI SOTTOUTENZE'!C178)&gt;0,'UNITA E CONSUMI SOTTOUTENZE'!B178,"")</f>
        <v/>
      </c>
      <c r="D153" s="83">
        <f>+IF(B153="",0,1*'DATI BOLLETTA'!$D$57*'DATI BOLLETTA'!$C$34*'Articolazione tariffaria'!$F$35)</f>
        <v>0</v>
      </c>
      <c r="E153" s="83">
        <f>+IF(B153="",0,1*'DATI BOLLETTA'!$D$58*'DATI BOLLETTA'!$C$34*'Articolazione tariffaria'!$F$36)</f>
        <v>0</v>
      </c>
      <c r="F153" s="83">
        <f>+IF(B153="",0,1*'DATI BOLLETTA'!$D$59*'DATI BOLLETTA'!$C$34*'Articolazione tariffaria'!$F$37)</f>
        <v>0</v>
      </c>
      <c r="G153" s="84">
        <f t="shared" si="25"/>
        <v>0</v>
      </c>
      <c r="H153" s="50"/>
      <c r="I153" s="130">
        <f>+IF('UNITA E CONSUMI SOTTOUTENZE'!E178&gt;'Articolazione tariffaria'!C$13*'RIPARTIZ SOTTO-UTENZA_dettagl'!C$106,('UNITA E CONSUMI SOTTOUTENZE'!E178-'Articolazione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tariffaria'!C$12*'RIPARTIZ SOTTO-UTENZA_dettagl'!C$106,('UNITA E CONSUMI SOTTOUTENZE'!E178-'Articolazione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tariffaria'!C$11*'RIPARTIZ SOTTO-UTENZA_dettagl'!C$106,('UNITA E CONSUMI SOTTOUTENZE'!E178-'Articolazione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tariffaria'!C$10*'RIPARTIZ SOTTO-UTENZA_dettagl'!C$106,('UNITA E CONSUMI SOTTOUTENZE'!E178-'Articolazione tariffaria'!C$10*'RIPARTIZ SOTTO-UTENZA_dettagl'!C$106)*'Articolazione tariffaria'!F$10+'Articolazione tariffaria'!D$9*'RIPARTIZ SOTTO-UTENZA_dettagl'!C$106*'Articolazione tariffaria'!F$9,'UNITA E CONSUMI SOTTOUTENZE'!E178*'Articolazione tariffaria'!F$9))))*'DATI BOLLETTA'!D$57</f>
        <v>0</v>
      </c>
      <c r="J153" s="83">
        <f>+'UNITA E CONSUMI SOTTOUTENZE'!E178*'Articolazione tariffaria'!$F$31*'DATI BOLLETTA'!$D$58</f>
        <v>0</v>
      </c>
      <c r="K153" s="83">
        <f>+'UNITA E CONSUMI SOTTOUTENZE'!E178*'Articolazione tariffaria'!$F$32*'DATI BOLLETTA'!$D$59</f>
        <v>0</v>
      </c>
      <c r="L153" s="83">
        <f t="shared" si="35"/>
        <v>0</v>
      </c>
      <c r="M153" s="50"/>
      <c r="N153" s="83">
        <f>+'UNITA E CONSUMI SOTTOUTENZE'!E178*'Articolazione tariffaria'!$F$59*'DATI BOLLETTA'!$D$57</f>
        <v>0</v>
      </c>
      <c r="O153" s="83">
        <f>+'UNITA E CONSUMI SOTTOUTENZE'!E178*'Articolazione tariffaria'!$F$59*'DATI BOLLETTA'!$D$58</f>
        <v>0</v>
      </c>
      <c r="P153" s="83">
        <f>+'UNITA E CONSUMI SOTTOUTENZE'!E178*'Articolazione tariffaria'!$F$59*'DATI BOLLETTA'!$D$59</f>
        <v>0</v>
      </c>
      <c r="Q153" s="84">
        <f t="shared" si="27"/>
        <v>0</v>
      </c>
      <c r="R153" s="50"/>
      <c r="S153" s="83">
        <f>+'UNITA E CONSUMI SOTTOUTENZE'!E178*'Articolazione tariffaria'!$F$49*'DATI BOLLETTA'!$D$57</f>
        <v>0</v>
      </c>
      <c r="T153" s="83">
        <f>+'UNITA E CONSUMI SOTTOUTENZE'!E178*'Articolazione tariffaria'!$F$50*'DATI BOLLETTA'!$D$58</f>
        <v>0</v>
      </c>
      <c r="U153" s="83">
        <f>+'UNITA E CONSUMI SOTTOUTENZE'!E178*'Articolazione tariffaria'!$F$51*'DATI BOLLETTA'!$D$59</f>
        <v>0</v>
      </c>
      <c r="V153" s="84">
        <f t="shared" si="30"/>
        <v>0</v>
      </c>
      <c r="W153" s="52"/>
      <c r="X153" s="83">
        <f t="shared" si="31"/>
        <v>0</v>
      </c>
      <c r="Y153" s="83">
        <f t="shared" si="32"/>
        <v>0</v>
      </c>
      <c r="Z153" s="83">
        <f t="shared" si="33"/>
        <v>0</v>
      </c>
      <c r="AA153" s="373" t="str">
        <f t="shared" si="28"/>
        <v/>
      </c>
      <c r="AB153" s="52"/>
      <c r="AC153" s="83">
        <f t="shared" si="36"/>
        <v>0</v>
      </c>
      <c r="AE153" s="106">
        <f t="shared" si="34"/>
        <v>0</v>
      </c>
    </row>
    <row r="154" spans="2:31" ht="21" x14ac:dyDescent="0.25">
      <c r="B154" s="363" t="str">
        <f>+IF(COUNTA('UNITA E CONSUMI SOTTOUTENZE'!C179)&gt;0,'UNITA E CONSUMI SOTTOUTENZE'!B179,"")</f>
        <v/>
      </c>
      <c r="D154" s="83">
        <f>+IF(B154="",0,1*'DATI BOLLETTA'!$D$57*'DATI BOLLETTA'!$C$34*'Articolazione tariffaria'!$F$35)</f>
        <v>0</v>
      </c>
      <c r="E154" s="83">
        <f>+IF(B154="",0,1*'DATI BOLLETTA'!$D$58*'DATI BOLLETTA'!$C$34*'Articolazione tariffaria'!$F$36)</f>
        <v>0</v>
      </c>
      <c r="F154" s="83">
        <f>+IF(B154="",0,1*'DATI BOLLETTA'!$D$59*'DATI BOLLETTA'!$C$34*'Articolazione tariffaria'!$F$37)</f>
        <v>0</v>
      </c>
      <c r="G154" s="84">
        <f t="shared" si="25"/>
        <v>0</v>
      </c>
      <c r="H154" s="50"/>
      <c r="I154" s="130">
        <f>+IF('UNITA E CONSUMI SOTTOUTENZE'!E179&gt;'Articolazione tariffaria'!C$13*'RIPARTIZ SOTTO-UTENZA_dettagl'!C$106,('UNITA E CONSUMI SOTTOUTENZE'!E179-'Articolazione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tariffaria'!C$12*'RIPARTIZ SOTTO-UTENZA_dettagl'!C$106,('UNITA E CONSUMI SOTTOUTENZE'!E179-'Articolazione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tariffaria'!C$11*'RIPARTIZ SOTTO-UTENZA_dettagl'!C$106,('UNITA E CONSUMI SOTTOUTENZE'!E179-'Articolazione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tariffaria'!C$10*'RIPARTIZ SOTTO-UTENZA_dettagl'!C$106,('UNITA E CONSUMI SOTTOUTENZE'!E179-'Articolazione tariffaria'!C$10*'RIPARTIZ SOTTO-UTENZA_dettagl'!C$106)*'Articolazione tariffaria'!F$10+'Articolazione tariffaria'!D$9*'RIPARTIZ SOTTO-UTENZA_dettagl'!C$106*'Articolazione tariffaria'!F$9,'UNITA E CONSUMI SOTTOUTENZE'!E179*'Articolazione tariffaria'!F$9))))*'DATI BOLLETTA'!D$57</f>
        <v>0</v>
      </c>
      <c r="J154" s="83">
        <f>+'UNITA E CONSUMI SOTTOUTENZE'!E179*'Articolazione tariffaria'!$F$31*'DATI BOLLETTA'!$D$58</f>
        <v>0</v>
      </c>
      <c r="K154" s="83">
        <f>+'UNITA E CONSUMI SOTTOUTENZE'!E179*'Articolazione tariffaria'!$F$32*'DATI BOLLETTA'!$D$59</f>
        <v>0</v>
      </c>
      <c r="L154" s="83">
        <f t="shared" si="35"/>
        <v>0</v>
      </c>
      <c r="M154" s="50"/>
      <c r="N154" s="83">
        <f>+'UNITA E CONSUMI SOTTOUTENZE'!E179*'Articolazione tariffaria'!$F$59*'DATI BOLLETTA'!$D$57</f>
        <v>0</v>
      </c>
      <c r="O154" s="83">
        <f>+'UNITA E CONSUMI SOTTOUTENZE'!E179*'Articolazione tariffaria'!$F$59*'DATI BOLLETTA'!$D$58</f>
        <v>0</v>
      </c>
      <c r="P154" s="83">
        <f>+'UNITA E CONSUMI SOTTOUTENZE'!E179*'Articolazione tariffaria'!$F$59*'DATI BOLLETTA'!$D$59</f>
        <v>0</v>
      </c>
      <c r="Q154" s="84">
        <f t="shared" si="27"/>
        <v>0</v>
      </c>
      <c r="R154" s="50"/>
      <c r="S154" s="83">
        <f>+'UNITA E CONSUMI SOTTOUTENZE'!E179*'Articolazione tariffaria'!$F$49*'DATI BOLLETTA'!$D$57</f>
        <v>0</v>
      </c>
      <c r="T154" s="83">
        <f>+'UNITA E CONSUMI SOTTOUTENZE'!E179*'Articolazione tariffaria'!$F$50*'DATI BOLLETTA'!$D$58</f>
        <v>0</v>
      </c>
      <c r="U154" s="83">
        <f>+'UNITA E CONSUMI SOTTOUTENZE'!E179*'Articolazione tariffaria'!$F$51*'DATI BOLLETTA'!$D$59</f>
        <v>0</v>
      </c>
      <c r="V154" s="84">
        <f t="shared" si="30"/>
        <v>0</v>
      </c>
      <c r="W154" s="52"/>
      <c r="X154" s="83">
        <f t="shared" si="31"/>
        <v>0</v>
      </c>
      <c r="Y154" s="83">
        <f t="shared" si="32"/>
        <v>0</v>
      </c>
      <c r="Z154" s="83">
        <f t="shared" si="33"/>
        <v>0</v>
      </c>
      <c r="AA154" s="373" t="str">
        <f t="shared" si="28"/>
        <v/>
      </c>
      <c r="AB154" s="52"/>
      <c r="AC154" s="83">
        <f t="shared" si="36"/>
        <v>0</v>
      </c>
      <c r="AE154" s="106">
        <f t="shared" si="34"/>
        <v>0</v>
      </c>
    </row>
    <row r="155" spans="2:31" ht="21" x14ac:dyDescent="0.25">
      <c r="B155" s="363" t="str">
        <f>+IF(COUNTA('UNITA E CONSUMI SOTTOUTENZE'!C180)&gt;0,'UNITA E CONSUMI SOTTOUTENZE'!B180,"")</f>
        <v/>
      </c>
      <c r="D155" s="83">
        <f>+IF(B155="",0,1*'DATI BOLLETTA'!$D$57*'DATI BOLLETTA'!$C$34*'Articolazione tariffaria'!$F$35)</f>
        <v>0</v>
      </c>
      <c r="E155" s="83">
        <f>+IF(B155="",0,1*'DATI BOLLETTA'!$D$58*'DATI BOLLETTA'!$C$34*'Articolazione tariffaria'!$F$36)</f>
        <v>0</v>
      </c>
      <c r="F155" s="83">
        <f>+IF(B155="",0,1*'DATI BOLLETTA'!$D$59*'DATI BOLLETTA'!$C$34*'Articolazione tariffaria'!$F$37)</f>
        <v>0</v>
      </c>
      <c r="G155" s="84">
        <f t="shared" si="25"/>
        <v>0</v>
      </c>
      <c r="H155" s="50"/>
      <c r="I155" s="130">
        <f>+IF('UNITA E CONSUMI SOTTOUTENZE'!E180&gt;'Articolazione tariffaria'!C$13*'RIPARTIZ SOTTO-UTENZA_dettagl'!C$106,('UNITA E CONSUMI SOTTOUTENZE'!E180-'Articolazione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tariffaria'!C$12*'RIPARTIZ SOTTO-UTENZA_dettagl'!C$106,('UNITA E CONSUMI SOTTOUTENZE'!E180-'Articolazione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tariffaria'!C$11*'RIPARTIZ SOTTO-UTENZA_dettagl'!C$106,('UNITA E CONSUMI SOTTOUTENZE'!E180-'Articolazione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tariffaria'!C$10*'RIPARTIZ SOTTO-UTENZA_dettagl'!C$106,('UNITA E CONSUMI SOTTOUTENZE'!E180-'Articolazione tariffaria'!C$10*'RIPARTIZ SOTTO-UTENZA_dettagl'!C$106)*'Articolazione tariffaria'!F$10+'Articolazione tariffaria'!D$9*'RIPARTIZ SOTTO-UTENZA_dettagl'!C$106*'Articolazione tariffaria'!F$9,'UNITA E CONSUMI SOTTOUTENZE'!E180*'Articolazione tariffaria'!F$9))))*'DATI BOLLETTA'!D$57</f>
        <v>0</v>
      </c>
      <c r="J155" s="83">
        <f>+'UNITA E CONSUMI SOTTOUTENZE'!E180*'Articolazione tariffaria'!$F$31*'DATI BOLLETTA'!$D$58</f>
        <v>0</v>
      </c>
      <c r="K155" s="83">
        <f>+'UNITA E CONSUMI SOTTOUTENZE'!E180*'Articolazione tariffaria'!$F$32*'DATI BOLLETTA'!$D$59</f>
        <v>0</v>
      </c>
      <c r="L155" s="83">
        <f t="shared" si="35"/>
        <v>0</v>
      </c>
      <c r="M155" s="50"/>
      <c r="N155" s="83">
        <f>+'UNITA E CONSUMI SOTTOUTENZE'!E180*'Articolazione tariffaria'!$F$59*'DATI BOLLETTA'!$D$57</f>
        <v>0</v>
      </c>
      <c r="O155" s="83">
        <f>+'UNITA E CONSUMI SOTTOUTENZE'!E180*'Articolazione tariffaria'!$F$59*'DATI BOLLETTA'!$D$58</f>
        <v>0</v>
      </c>
      <c r="P155" s="83">
        <f>+'UNITA E CONSUMI SOTTOUTENZE'!E180*'Articolazione tariffaria'!$F$59*'DATI BOLLETTA'!$D$59</f>
        <v>0</v>
      </c>
      <c r="Q155" s="84">
        <f t="shared" si="27"/>
        <v>0</v>
      </c>
      <c r="R155" s="50"/>
      <c r="S155" s="83">
        <f>+'UNITA E CONSUMI SOTTOUTENZE'!E180*'Articolazione tariffaria'!$F$49*'DATI BOLLETTA'!$D$57</f>
        <v>0</v>
      </c>
      <c r="T155" s="83">
        <f>+'UNITA E CONSUMI SOTTOUTENZE'!E180*'Articolazione tariffaria'!$F$50*'DATI BOLLETTA'!$D$58</f>
        <v>0</v>
      </c>
      <c r="U155" s="83">
        <f>+'UNITA E CONSUMI SOTTOUTENZE'!E180*'Articolazione tariffaria'!$F$51*'DATI BOLLETTA'!$D$59</f>
        <v>0</v>
      </c>
      <c r="V155" s="84">
        <f t="shared" si="30"/>
        <v>0</v>
      </c>
      <c r="W155" s="52"/>
      <c r="X155" s="83">
        <f t="shared" si="31"/>
        <v>0</v>
      </c>
      <c r="Y155" s="83">
        <f t="shared" si="32"/>
        <v>0</v>
      </c>
      <c r="Z155" s="83">
        <f t="shared" si="33"/>
        <v>0</v>
      </c>
      <c r="AA155" s="373" t="str">
        <f t="shared" si="28"/>
        <v/>
      </c>
      <c r="AB155" s="52"/>
      <c r="AC155" s="83">
        <f t="shared" si="36"/>
        <v>0</v>
      </c>
      <c r="AE155" s="106">
        <f t="shared" si="34"/>
        <v>0</v>
      </c>
    </row>
    <row r="156" spans="2:31" ht="21" x14ac:dyDescent="0.25">
      <c r="B156" s="363" t="str">
        <f>+IF(COUNTA('UNITA E CONSUMI SOTTOUTENZE'!C181)&gt;0,'UNITA E CONSUMI SOTTOUTENZE'!B181,"")</f>
        <v/>
      </c>
      <c r="D156" s="83">
        <f>+IF(B156="",0,1*'DATI BOLLETTA'!$D$57*'DATI BOLLETTA'!$C$34*'Articolazione tariffaria'!$F$35)</f>
        <v>0</v>
      </c>
      <c r="E156" s="83">
        <f>+IF(B156="",0,1*'DATI BOLLETTA'!$D$58*'DATI BOLLETTA'!$C$34*'Articolazione tariffaria'!$F$36)</f>
        <v>0</v>
      </c>
      <c r="F156" s="83">
        <f>+IF(B156="",0,1*'DATI BOLLETTA'!$D$59*'DATI BOLLETTA'!$C$34*'Articolazione tariffaria'!$F$37)</f>
        <v>0</v>
      </c>
      <c r="G156" s="84">
        <f t="shared" si="25"/>
        <v>0</v>
      </c>
      <c r="H156" s="50"/>
      <c r="I156" s="130">
        <f>+IF('UNITA E CONSUMI SOTTOUTENZE'!E181&gt;'Articolazione tariffaria'!C$13*'RIPARTIZ SOTTO-UTENZA_dettagl'!C$106,('UNITA E CONSUMI SOTTOUTENZE'!E181-'Articolazione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tariffaria'!C$12*'RIPARTIZ SOTTO-UTENZA_dettagl'!C$106,('UNITA E CONSUMI SOTTOUTENZE'!E181-'Articolazione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tariffaria'!C$11*'RIPARTIZ SOTTO-UTENZA_dettagl'!C$106,('UNITA E CONSUMI SOTTOUTENZE'!E181-'Articolazione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tariffaria'!C$10*'RIPARTIZ SOTTO-UTENZA_dettagl'!C$106,('UNITA E CONSUMI SOTTOUTENZE'!E181-'Articolazione tariffaria'!C$10*'RIPARTIZ SOTTO-UTENZA_dettagl'!C$106)*'Articolazione tariffaria'!F$10+'Articolazione tariffaria'!D$9*'RIPARTIZ SOTTO-UTENZA_dettagl'!C$106*'Articolazione tariffaria'!F$9,'UNITA E CONSUMI SOTTOUTENZE'!E181*'Articolazione tariffaria'!F$9))))*'DATI BOLLETTA'!D$57</f>
        <v>0</v>
      </c>
      <c r="J156" s="83">
        <f>+'UNITA E CONSUMI SOTTOUTENZE'!E181*'Articolazione tariffaria'!$F$31*'DATI BOLLETTA'!$D$58</f>
        <v>0</v>
      </c>
      <c r="K156" s="83">
        <f>+'UNITA E CONSUMI SOTTOUTENZE'!E181*'Articolazione tariffaria'!$F$32*'DATI BOLLETTA'!$D$59</f>
        <v>0</v>
      </c>
      <c r="L156" s="83">
        <f t="shared" si="35"/>
        <v>0</v>
      </c>
      <c r="M156" s="50"/>
      <c r="N156" s="83">
        <f>+'UNITA E CONSUMI SOTTOUTENZE'!E181*'Articolazione tariffaria'!$F$59*'DATI BOLLETTA'!$D$57</f>
        <v>0</v>
      </c>
      <c r="O156" s="83">
        <f>+'UNITA E CONSUMI SOTTOUTENZE'!E181*'Articolazione tariffaria'!$F$59*'DATI BOLLETTA'!$D$58</f>
        <v>0</v>
      </c>
      <c r="P156" s="83">
        <f>+'UNITA E CONSUMI SOTTOUTENZE'!E181*'Articolazione tariffaria'!$F$59*'DATI BOLLETTA'!$D$59</f>
        <v>0</v>
      </c>
      <c r="Q156" s="84">
        <f t="shared" si="27"/>
        <v>0</v>
      </c>
      <c r="R156" s="50"/>
      <c r="S156" s="83">
        <f>+'UNITA E CONSUMI SOTTOUTENZE'!E181*'Articolazione tariffaria'!$F$49*'DATI BOLLETTA'!$D$57</f>
        <v>0</v>
      </c>
      <c r="T156" s="83">
        <f>+'UNITA E CONSUMI SOTTOUTENZE'!E181*'Articolazione tariffaria'!$F$50*'DATI BOLLETTA'!$D$58</f>
        <v>0</v>
      </c>
      <c r="U156" s="83">
        <f>+'UNITA E CONSUMI SOTTOUTENZE'!E181*'Articolazione tariffaria'!$F$51*'DATI BOLLETTA'!$D$59</f>
        <v>0</v>
      </c>
      <c r="V156" s="84">
        <f t="shared" si="30"/>
        <v>0</v>
      </c>
      <c r="W156" s="52"/>
      <c r="X156" s="83">
        <f t="shared" si="31"/>
        <v>0</v>
      </c>
      <c r="Y156" s="83">
        <f t="shared" si="32"/>
        <v>0</v>
      </c>
      <c r="Z156" s="83">
        <f t="shared" si="33"/>
        <v>0</v>
      </c>
      <c r="AA156" s="373" t="str">
        <f t="shared" si="28"/>
        <v/>
      </c>
      <c r="AB156" s="52"/>
      <c r="AC156" s="83">
        <f t="shared" si="36"/>
        <v>0</v>
      </c>
      <c r="AE156" s="106">
        <f t="shared" si="34"/>
        <v>0</v>
      </c>
    </row>
    <row r="157" spans="2:31" ht="21" x14ac:dyDescent="0.25">
      <c r="B157" s="363" t="str">
        <f>+IF(COUNTA('UNITA E CONSUMI SOTTOUTENZE'!C182)&gt;0,'UNITA E CONSUMI SOTTOUTENZE'!B182,"")</f>
        <v/>
      </c>
      <c r="D157" s="83">
        <f>+IF(B157="",0,1*'DATI BOLLETTA'!$D$57*'DATI BOLLETTA'!$C$34*'Articolazione tariffaria'!$F$35)</f>
        <v>0</v>
      </c>
      <c r="E157" s="83">
        <f>+IF(B157="",0,1*'DATI BOLLETTA'!$D$58*'DATI BOLLETTA'!$C$34*'Articolazione tariffaria'!$F$36)</f>
        <v>0</v>
      </c>
      <c r="F157" s="83">
        <f>+IF(B157="",0,1*'DATI BOLLETTA'!$D$59*'DATI BOLLETTA'!$C$34*'Articolazione tariffaria'!$F$37)</f>
        <v>0</v>
      </c>
      <c r="G157" s="84">
        <f t="shared" si="25"/>
        <v>0</v>
      </c>
      <c r="H157" s="50"/>
      <c r="I157" s="130">
        <f>+IF('UNITA E CONSUMI SOTTOUTENZE'!E182&gt;'Articolazione tariffaria'!C$13*'RIPARTIZ SOTTO-UTENZA_dettagl'!C$106,('UNITA E CONSUMI SOTTOUTENZE'!E182-'Articolazione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tariffaria'!C$12*'RIPARTIZ SOTTO-UTENZA_dettagl'!C$106,('UNITA E CONSUMI SOTTOUTENZE'!E182-'Articolazione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tariffaria'!C$11*'RIPARTIZ SOTTO-UTENZA_dettagl'!C$106,('UNITA E CONSUMI SOTTOUTENZE'!E182-'Articolazione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tariffaria'!C$10*'RIPARTIZ SOTTO-UTENZA_dettagl'!C$106,('UNITA E CONSUMI SOTTOUTENZE'!E182-'Articolazione tariffaria'!C$10*'RIPARTIZ SOTTO-UTENZA_dettagl'!C$106)*'Articolazione tariffaria'!F$10+'Articolazione tariffaria'!D$9*'RIPARTIZ SOTTO-UTENZA_dettagl'!C$106*'Articolazione tariffaria'!F$9,'UNITA E CONSUMI SOTTOUTENZE'!E182*'Articolazione tariffaria'!F$9))))*'DATI BOLLETTA'!D$57</f>
        <v>0</v>
      </c>
      <c r="J157" s="83">
        <f>+'UNITA E CONSUMI SOTTOUTENZE'!E182*'Articolazione tariffaria'!$F$31*'DATI BOLLETTA'!$D$58</f>
        <v>0</v>
      </c>
      <c r="K157" s="83">
        <f>+'UNITA E CONSUMI SOTTOUTENZE'!E182*'Articolazione tariffaria'!$F$32*'DATI BOLLETTA'!$D$59</f>
        <v>0</v>
      </c>
      <c r="L157" s="83">
        <f t="shared" si="35"/>
        <v>0</v>
      </c>
      <c r="M157" s="50"/>
      <c r="N157" s="83">
        <f>+'UNITA E CONSUMI SOTTOUTENZE'!E182*'Articolazione tariffaria'!$F$59*'DATI BOLLETTA'!$D$57</f>
        <v>0</v>
      </c>
      <c r="O157" s="83">
        <f>+'UNITA E CONSUMI SOTTOUTENZE'!E182*'Articolazione tariffaria'!$F$59*'DATI BOLLETTA'!$D$58</f>
        <v>0</v>
      </c>
      <c r="P157" s="83">
        <f>+'UNITA E CONSUMI SOTTOUTENZE'!E182*'Articolazione tariffaria'!$F$59*'DATI BOLLETTA'!$D$59</f>
        <v>0</v>
      </c>
      <c r="Q157" s="84">
        <f t="shared" si="27"/>
        <v>0</v>
      </c>
      <c r="R157" s="50"/>
      <c r="S157" s="83">
        <f>+'UNITA E CONSUMI SOTTOUTENZE'!E182*'Articolazione tariffaria'!$F$49*'DATI BOLLETTA'!$D$57</f>
        <v>0</v>
      </c>
      <c r="T157" s="83">
        <f>+'UNITA E CONSUMI SOTTOUTENZE'!E182*'Articolazione tariffaria'!$F$50*'DATI BOLLETTA'!$D$58</f>
        <v>0</v>
      </c>
      <c r="U157" s="83">
        <f>+'UNITA E CONSUMI SOTTOUTENZE'!E182*'Articolazione tariffaria'!$F$51*'DATI BOLLETTA'!$D$59</f>
        <v>0</v>
      </c>
      <c r="V157" s="84">
        <f t="shared" si="30"/>
        <v>0</v>
      </c>
      <c r="W157" s="52"/>
      <c r="X157" s="83">
        <f t="shared" si="31"/>
        <v>0</v>
      </c>
      <c r="Y157" s="83">
        <f t="shared" si="32"/>
        <v>0</v>
      </c>
      <c r="Z157" s="83">
        <f t="shared" si="33"/>
        <v>0</v>
      </c>
      <c r="AA157" s="373" t="str">
        <f t="shared" si="28"/>
        <v/>
      </c>
      <c r="AB157" s="52"/>
      <c r="AC157" s="83">
        <f t="shared" si="36"/>
        <v>0</v>
      </c>
      <c r="AE157" s="106">
        <f t="shared" si="34"/>
        <v>0</v>
      </c>
    </row>
    <row r="158" spans="2:31" ht="21" x14ac:dyDescent="0.25">
      <c r="B158" s="363" t="str">
        <f>+IF(COUNTA('UNITA E CONSUMI SOTTOUTENZE'!C183)&gt;0,'UNITA E CONSUMI SOTTOUTENZE'!B183,"")</f>
        <v/>
      </c>
      <c r="D158" s="83">
        <f>+IF(B158="",0,1*'DATI BOLLETTA'!$D$57*'DATI BOLLETTA'!$C$34*'Articolazione tariffaria'!$F$35)</f>
        <v>0</v>
      </c>
      <c r="E158" s="83">
        <f>+IF(B158="",0,1*'DATI BOLLETTA'!$D$58*'DATI BOLLETTA'!$C$34*'Articolazione tariffaria'!$F$36)</f>
        <v>0</v>
      </c>
      <c r="F158" s="83">
        <f>+IF(B158="",0,1*'DATI BOLLETTA'!$D$59*'DATI BOLLETTA'!$C$34*'Articolazione tariffaria'!$F$37)</f>
        <v>0</v>
      </c>
      <c r="G158" s="84">
        <f t="shared" si="25"/>
        <v>0</v>
      </c>
      <c r="H158" s="50"/>
      <c r="I158" s="130">
        <f>+IF('UNITA E CONSUMI SOTTOUTENZE'!E183&gt;'Articolazione tariffaria'!C$13*'RIPARTIZ SOTTO-UTENZA_dettagl'!C$106,('UNITA E CONSUMI SOTTOUTENZE'!E183-'Articolazione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tariffaria'!C$12*'RIPARTIZ SOTTO-UTENZA_dettagl'!C$106,('UNITA E CONSUMI SOTTOUTENZE'!E183-'Articolazione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tariffaria'!C$11*'RIPARTIZ SOTTO-UTENZA_dettagl'!C$106,('UNITA E CONSUMI SOTTOUTENZE'!E183-'Articolazione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tariffaria'!C$10*'RIPARTIZ SOTTO-UTENZA_dettagl'!C$106,('UNITA E CONSUMI SOTTOUTENZE'!E183-'Articolazione tariffaria'!C$10*'RIPARTIZ SOTTO-UTENZA_dettagl'!C$106)*'Articolazione tariffaria'!F$10+'Articolazione tariffaria'!D$9*'RIPARTIZ SOTTO-UTENZA_dettagl'!C$106*'Articolazione tariffaria'!F$9,'UNITA E CONSUMI SOTTOUTENZE'!E183*'Articolazione tariffaria'!F$9))))*'DATI BOLLETTA'!D$57</f>
        <v>0</v>
      </c>
      <c r="J158" s="83">
        <f>+'UNITA E CONSUMI SOTTOUTENZE'!E183*'Articolazione tariffaria'!$F$31*'DATI BOLLETTA'!$D$58</f>
        <v>0</v>
      </c>
      <c r="K158" s="83">
        <f>+'UNITA E CONSUMI SOTTOUTENZE'!E183*'Articolazione tariffaria'!$F$32*'DATI BOLLETTA'!$D$59</f>
        <v>0</v>
      </c>
      <c r="L158" s="83">
        <f t="shared" si="35"/>
        <v>0</v>
      </c>
      <c r="M158" s="50"/>
      <c r="N158" s="83">
        <f>+'UNITA E CONSUMI SOTTOUTENZE'!E183*'Articolazione tariffaria'!$F$59*'DATI BOLLETTA'!$D$57</f>
        <v>0</v>
      </c>
      <c r="O158" s="83">
        <f>+'UNITA E CONSUMI SOTTOUTENZE'!E183*'Articolazione tariffaria'!$F$59*'DATI BOLLETTA'!$D$58</f>
        <v>0</v>
      </c>
      <c r="P158" s="83">
        <f>+'UNITA E CONSUMI SOTTOUTENZE'!E183*'Articolazione tariffaria'!$F$59*'DATI BOLLETTA'!$D$59</f>
        <v>0</v>
      </c>
      <c r="Q158" s="84">
        <f t="shared" si="27"/>
        <v>0</v>
      </c>
      <c r="R158" s="50"/>
      <c r="S158" s="83">
        <f>+'UNITA E CONSUMI SOTTOUTENZE'!E183*'Articolazione tariffaria'!$F$49*'DATI BOLLETTA'!$D$57</f>
        <v>0</v>
      </c>
      <c r="T158" s="83">
        <f>+'UNITA E CONSUMI SOTTOUTENZE'!E183*'Articolazione tariffaria'!$F$50*'DATI BOLLETTA'!$D$58</f>
        <v>0</v>
      </c>
      <c r="U158" s="83">
        <f>+'UNITA E CONSUMI SOTTOUTENZE'!E183*'Articolazione tariffaria'!$F$51*'DATI BOLLETTA'!$D$59</f>
        <v>0</v>
      </c>
      <c r="V158" s="84">
        <f t="shared" si="30"/>
        <v>0</v>
      </c>
      <c r="W158" s="52"/>
      <c r="X158" s="83">
        <f t="shared" si="31"/>
        <v>0</v>
      </c>
      <c r="Y158" s="83">
        <f t="shared" si="32"/>
        <v>0</v>
      </c>
      <c r="Z158" s="83">
        <f t="shared" si="33"/>
        <v>0</v>
      </c>
      <c r="AA158" s="373" t="str">
        <f t="shared" si="28"/>
        <v/>
      </c>
      <c r="AB158" s="52"/>
      <c r="AC158" s="83">
        <f t="shared" si="36"/>
        <v>0</v>
      </c>
      <c r="AE158" s="106">
        <f t="shared" si="34"/>
        <v>0</v>
      </c>
    </row>
    <row r="159" spans="2:31" ht="21" x14ac:dyDescent="0.25">
      <c r="B159" s="363" t="str">
        <f>+IF(COUNTA('UNITA E CONSUMI SOTTOUTENZE'!C184)&gt;0,'UNITA E CONSUMI SOTTOUTENZE'!B184,"")</f>
        <v/>
      </c>
      <c r="D159" s="83">
        <f>+IF(B159="",0,1*'DATI BOLLETTA'!$D$57*'DATI BOLLETTA'!$C$34*'Articolazione tariffaria'!$F$35)</f>
        <v>0</v>
      </c>
      <c r="E159" s="83">
        <f>+IF(B159="",0,1*'DATI BOLLETTA'!$D$58*'DATI BOLLETTA'!$C$34*'Articolazione tariffaria'!$F$36)</f>
        <v>0</v>
      </c>
      <c r="F159" s="83">
        <f>+IF(B159="",0,1*'DATI BOLLETTA'!$D$59*'DATI BOLLETTA'!$C$34*'Articolazione tariffaria'!$F$37)</f>
        <v>0</v>
      </c>
      <c r="G159" s="84">
        <f t="shared" si="25"/>
        <v>0</v>
      </c>
      <c r="H159" s="50"/>
      <c r="I159" s="130">
        <f>+IF('UNITA E CONSUMI SOTTOUTENZE'!E184&gt;'Articolazione tariffaria'!C$13*'RIPARTIZ SOTTO-UTENZA_dettagl'!C$106,('UNITA E CONSUMI SOTTOUTENZE'!E184-'Articolazione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tariffaria'!C$12*'RIPARTIZ SOTTO-UTENZA_dettagl'!C$106,('UNITA E CONSUMI SOTTOUTENZE'!E184-'Articolazione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tariffaria'!C$11*'RIPARTIZ SOTTO-UTENZA_dettagl'!C$106,('UNITA E CONSUMI SOTTOUTENZE'!E184-'Articolazione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tariffaria'!C$10*'RIPARTIZ SOTTO-UTENZA_dettagl'!C$106,('UNITA E CONSUMI SOTTOUTENZE'!E184-'Articolazione tariffaria'!C$10*'RIPARTIZ SOTTO-UTENZA_dettagl'!C$106)*'Articolazione tariffaria'!F$10+'Articolazione tariffaria'!D$9*'RIPARTIZ SOTTO-UTENZA_dettagl'!C$106*'Articolazione tariffaria'!F$9,'UNITA E CONSUMI SOTTOUTENZE'!E184*'Articolazione tariffaria'!F$9))))*'DATI BOLLETTA'!D$57</f>
        <v>0</v>
      </c>
      <c r="J159" s="83">
        <f>+'UNITA E CONSUMI SOTTOUTENZE'!E184*'Articolazione tariffaria'!$F$31*'DATI BOLLETTA'!$D$58</f>
        <v>0</v>
      </c>
      <c r="K159" s="83">
        <f>+'UNITA E CONSUMI SOTTOUTENZE'!E184*'Articolazione tariffaria'!$F$32*'DATI BOLLETTA'!$D$59</f>
        <v>0</v>
      </c>
      <c r="L159" s="83">
        <f t="shared" si="35"/>
        <v>0</v>
      </c>
      <c r="M159" s="50"/>
      <c r="N159" s="83">
        <f>+'UNITA E CONSUMI SOTTOUTENZE'!E184*'Articolazione tariffaria'!$F$59*'DATI BOLLETTA'!$D$57</f>
        <v>0</v>
      </c>
      <c r="O159" s="83">
        <f>+'UNITA E CONSUMI SOTTOUTENZE'!E184*'Articolazione tariffaria'!$F$59*'DATI BOLLETTA'!$D$58</f>
        <v>0</v>
      </c>
      <c r="P159" s="83">
        <f>+'UNITA E CONSUMI SOTTOUTENZE'!E184*'Articolazione tariffaria'!$F$59*'DATI BOLLETTA'!$D$59</f>
        <v>0</v>
      </c>
      <c r="Q159" s="84">
        <f t="shared" si="27"/>
        <v>0</v>
      </c>
      <c r="R159" s="50"/>
      <c r="S159" s="83">
        <f>+'UNITA E CONSUMI SOTTOUTENZE'!E184*'Articolazione tariffaria'!$F$49*'DATI BOLLETTA'!$D$57</f>
        <v>0</v>
      </c>
      <c r="T159" s="83">
        <f>+'UNITA E CONSUMI SOTTOUTENZE'!E184*'Articolazione tariffaria'!$F$50*'DATI BOLLETTA'!$D$58</f>
        <v>0</v>
      </c>
      <c r="U159" s="83">
        <f>+'UNITA E CONSUMI SOTTOUTENZE'!E184*'Articolazione tariffaria'!$F$51*'DATI BOLLETTA'!$D$59</f>
        <v>0</v>
      </c>
      <c r="V159" s="84">
        <f t="shared" si="30"/>
        <v>0</v>
      </c>
      <c r="W159" s="52"/>
      <c r="X159" s="83">
        <f t="shared" si="31"/>
        <v>0</v>
      </c>
      <c r="Y159" s="83">
        <f t="shared" si="32"/>
        <v>0</v>
      </c>
      <c r="Z159" s="83">
        <f t="shared" si="33"/>
        <v>0</v>
      </c>
      <c r="AA159" s="373" t="str">
        <f t="shared" si="28"/>
        <v/>
      </c>
      <c r="AB159" s="52"/>
      <c r="AC159" s="83">
        <f t="shared" si="36"/>
        <v>0</v>
      </c>
      <c r="AE159" s="106">
        <f t="shared" si="34"/>
        <v>0</v>
      </c>
    </row>
    <row r="160" spans="2:31" ht="21" x14ac:dyDescent="0.25">
      <c r="B160" s="363" t="str">
        <f>+IF(COUNTA('UNITA E CONSUMI SOTTOUTENZE'!C185)&gt;0,'UNITA E CONSUMI SOTTOUTENZE'!B185,"")</f>
        <v/>
      </c>
      <c r="D160" s="83">
        <f>+IF(B160="",0,1*'DATI BOLLETTA'!$D$57*'DATI BOLLETTA'!$C$34*'Articolazione tariffaria'!$F$35)</f>
        <v>0</v>
      </c>
      <c r="E160" s="83">
        <f>+IF(B160="",0,1*'DATI BOLLETTA'!$D$58*'DATI BOLLETTA'!$C$34*'Articolazione tariffaria'!$F$36)</f>
        <v>0</v>
      </c>
      <c r="F160" s="83">
        <f>+IF(B160="",0,1*'DATI BOLLETTA'!$D$59*'DATI BOLLETTA'!$C$34*'Articolazione tariffaria'!$F$37)</f>
        <v>0</v>
      </c>
      <c r="G160" s="84">
        <f t="shared" si="25"/>
        <v>0</v>
      </c>
      <c r="H160" s="50"/>
      <c r="I160" s="130">
        <f>+IF('UNITA E CONSUMI SOTTOUTENZE'!E185&gt;'Articolazione tariffaria'!C$13*'RIPARTIZ SOTTO-UTENZA_dettagl'!C$106,('UNITA E CONSUMI SOTTOUTENZE'!E185-'Articolazione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tariffaria'!C$12*'RIPARTIZ SOTTO-UTENZA_dettagl'!C$106,('UNITA E CONSUMI SOTTOUTENZE'!E185-'Articolazione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tariffaria'!C$11*'RIPARTIZ SOTTO-UTENZA_dettagl'!C$106,('UNITA E CONSUMI SOTTOUTENZE'!E185-'Articolazione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tariffaria'!C$10*'RIPARTIZ SOTTO-UTENZA_dettagl'!C$106,('UNITA E CONSUMI SOTTOUTENZE'!E185-'Articolazione tariffaria'!C$10*'RIPARTIZ SOTTO-UTENZA_dettagl'!C$106)*'Articolazione tariffaria'!F$10+'Articolazione tariffaria'!D$9*'RIPARTIZ SOTTO-UTENZA_dettagl'!C$106*'Articolazione tariffaria'!F$9,'UNITA E CONSUMI SOTTOUTENZE'!E185*'Articolazione tariffaria'!F$9))))*'DATI BOLLETTA'!D$57</f>
        <v>0</v>
      </c>
      <c r="J160" s="83">
        <f>+'UNITA E CONSUMI SOTTOUTENZE'!E185*'Articolazione tariffaria'!$F$31*'DATI BOLLETTA'!$D$58</f>
        <v>0</v>
      </c>
      <c r="K160" s="83">
        <f>+'UNITA E CONSUMI SOTTOUTENZE'!E185*'Articolazione tariffaria'!$F$32*'DATI BOLLETTA'!$D$59</f>
        <v>0</v>
      </c>
      <c r="L160" s="83">
        <f t="shared" si="35"/>
        <v>0</v>
      </c>
      <c r="M160" s="50"/>
      <c r="N160" s="83">
        <f>+'UNITA E CONSUMI SOTTOUTENZE'!E185*'Articolazione tariffaria'!$F$59*'DATI BOLLETTA'!$D$57</f>
        <v>0</v>
      </c>
      <c r="O160" s="83">
        <f>+'UNITA E CONSUMI SOTTOUTENZE'!E185*'Articolazione tariffaria'!$F$59*'DATI BOLLETTA'!$D$58</f>
        <v>0</v>
      </c>
      <c r="P160" s="83">
        <f>+'UNITA E CONSUMI SOTTOUTENZE'!E185*'Articolazione tariffaria'!$F$59*'DATI BOLLETTA'!$D$59</f>
        <v>0</v>
      </c>
      <c r="Q160" s="84">
        <f t="shared" si="27"/>
        <v>0</v>
      </c>
      <c r="R160" s="50"/>
      <c r="S160" s="83">
        <f>+'UNITA E CONSUMI SOTTOUTENZE'!E185*'Articolazione tariffaria'!$F$49*'DATI BOLLETTA'!$D$57</f>
        <v>0</v>
      </c>
      <c r="T160" s="83">
        <f>+'UNITA E CONSUMI SOTTOUTENZE'!E185*'Articolazione tariffaria'!$F$50*'DATI BOLLETTA'!$D$58</f>
        <v>0</v>
      </c>
      <c r="U160" s="83">
        <f>+'UNITA E CONSUMI SOTTOUTENZE'!E185*'Articolazione tariffaria'!$F$51*'DATI BOLLETTA'!$D$59</f>
        <v>0</v>
      </c>
      <c r="V160" s="84">
        <f t="shared" si="30"/>
        <v>0</v>
      </c>
      <c r="W160" s="52"/>
      <c r="X160" s="83">
        <f t="shared" si="31"/>
        <v>0</v>
      </c>
      <c r="Y160" s="83">
        <f t="shared" si="32"/>
        <v>0</v>
      </c>
      <c r="Z160" s="83">
        <f t="shared" si="33"/>
        <v>0</v>
      </c>
      <c r="AA160" s="373" t="str">
        <f t="shared" si="28"/>
        <v/>
      </c>
      <c r="AB160" s="52"/>
      <c r="AC160" s="83">
        <f t="shared" si="36"/>
        <v>0</v>
      </c>
      <c r="AE160" s="106">
        <f t="shared" si="34"/>
        <v>0</v>
      </c>
    </row>
    <row r="161" spans="2:31" ht="21" x14ac:dyDescent="0.25">
      <c r="B161" s="363" t="str">
        <f>+IF(COUNTA('UNITA E CONSUMI SOTTOUTENZE'!C186)&gt;0,'UNITA E CONSUMI SOTTOUTENZE'!B186,"")</f>
        <v/>
      </c>
      <c r="D161" s="83">
        <f>+IF(B161="",0,1*'DATI BOLLETTA'!$D$57*'DATI BOLLETTA'!$C$34*'Articolazione tariffaria'!$F$35)</f>
        <v>0</v>
      </c>
      <c r="E161" s="83">
        <f>+IF(B161="",0,1*'DATI BOLLETTA'!$D$58*'DATI BOLLETTA'!$C$34*'Articolazione tariffaria'!$F$36)</f>
        <v>0</v>
      </c>
      <c r="F161" s="83">
        <f>+IF(B161="",0,1*'DATI BOLLETTA'!$D$59*'DATI BOLLETTA'!$C$34*'Articolazione tariffaria'!$F$37)</f>
        <v>0</v>
      </c>
      <c r="G161" s="84">
        <f t="shared" si="25"/>
        <v>0</v>
      </c>
      <c r="H161" s="50"/>
      <c r="I161" s="130">
        <f>+IF('UNITA E CONSUMI SOTTOUTENZE'!E186&gt;'Articolazione tariffaria'!C$13*'RIPARTIZ SOTTO-UTENZA_dettagl'!C$106,('UNITA E CONSUMI SOTTOUTENZE'!E186-'Articolazione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tariffaria'!C$12*'RIPARTIZ SOTTO-UTENZA_dettagl'!C$106,('UNITA E CONSUMI SOTTOUTENZE'!E186-'Articolazione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tariffaria'!C$11*'RIPARTIZ SOTTO-UTENZA_dettagl'!C$106,('UNITA E CONSUMI SOTTOUTENZE'!E186-'Articolazione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tariffaria'!C$10*'RIPARTIZ SOTTO-UTENZA_dettagl'!C$106,('UNITA E CONSUMI SOTTOUTENZE'!E186-'Articolazione tariffaria'!C$10*'RIPARTIZ SOTTO-UTENZA_dettagl'!C$106)*'Articolazione tariffaria'!F$10+'Articolazione tariffaria'!D$9*'RIPARTIZ SOTTO-UTENZA_dettagl'!C$106*'Articolazione tariffaria'!F$9,'UNITA E CONSUMI SOTTOUTENZE'!E186*'Articolazione tariffaria'!F$9))))*'DATI BOLLETTA'!D$57</f>
        <v>0</v>
      </c>
      <c r="J161" s="83">
        <f>+'UNITA E CONSUMI SOTTOUTENZE'!E186*'Articolazione tariffaria'!$F$31*'DATI BOLLETTA'!$D$58</f>
        <v>0</v>
      </c>
      <c r="K161" s="83">
        <f>+'UNITA E CONSUMI SOTTOUTENZE'!E186*'Articolazione tariffaria'!$F$32*'DATI BOLLETTA'!$D$59</f>
        <v>0</v>
      </c>
      <c r="L161" s="83">
        <f t="shared" si="35"/>
        <v>0</v>
      </c>
      <c r="M161" s="50"/>
      <c r="N161" s="83">
        <f>+'UNITA E CONSUMI SOTTOUTENZE'!E186*'Articolazione tariffaria'!$F$59*'DATI BOLLETTA'!$D$57</f>
        <v>0</v>
      </c>
      <c r="O161" s="83">
        <f>+'UNITA E CONSUMI SOTTOUTENZE'!E186*'Articolazione tariffaria'!$F$59*'DATI BOLLETTA'!$D$58</f>
        <v>0</v>
      </c>
      <c r="P161" s="83">
        <f>+'UNITA E CONSUMI SOTTOUTENZE'!E186*'Articolazione tariffaria'!$F$59*'DATI BOLLETTA'!$D$59</f>
        <v>0</v>
      </c>
      <c r="Q161" s="84">
        <f t="shared" si="27"/>
        <v>0</v>
      </c>
      <c r="R161" s="50"/>
      <c r="S161" s="83">
        <f>+'UNITA E CONSUMI SOTTOUTENZE'!E186*'Articolazione tariffaria'!$F$49*'DATI BOLLETTA'!$D$57</f>
        <v>0</v>
      </c>
      <c r="T161" s="83">
        <f>+'UNITA E CONSUMI SOTTOUTENZE'!E186*'Articolazione tariffaria'!$F$50*'DATI BOLLETTA'!$D$58</f>
        <v>0</v>
      </c>
      <c r="U161" s="83">
        <f>+'UNITA E CONSUMI SOTTOUTENZE'!E186*'Articolazione tariffaria'!$F$51*'DATI BOLLETTA'!$D$59</f>
        <v>0</v>
      </c>
      <c r="V161" s="84">
        <f t="shared" si="30"/>
        <v>0</v>
      </c>
      <c r="W161" s="52"/>
      <c r="X161" s="83">
        <f t="shared" si="31"/>
        <v>0</v>
      </c>
      <c r="Y161" s="83">
        <f t="shared" si="32"/>
        <v>0</v>
      </c>
      <c r="Z161" s="83">
        <f t="shared" si="33"/>
        <v>0</v>
      </c>
      <c r="AA161" s="373" t="str">
        <f t="shared" si="28"/>
        <v/>
      </c>
      <c r="AB161" s="52"/>
      <c r="AC161" s="83">
        <f t="shared" si="36"/>
        <v>0</v>
      </c>
      <c r="AE161" s="106">
        <f t="shared" si="34"/>
        <v>0</v>
      </c>
    </row>
    <row r="162" spans="2:31" ht="21" x14ac:dyDescent="0.25">
      <c r="B162" s="363" t="str">
        <f>+IF(COUNTA('UNITA E CONSUMI SOTTOUTENZE'!C187)&gt;0,'UNITA E CONSUMI SOTTOUTENZE'!B187,"")</f>
        <v/>
      </c>
      <c r="D162" s="83">
        <f>+IF(B162="",0,1*'DATI BOLLETTA'!$D$57*'DATI BOLLETTA'!$C$34*'Articolazione tariffaria'!$F$35)</f>
        <v>0</v>
      </c>
      <c r="E162" s="83">
        <f>+IF(B162="",0,1*'DATI BOLLETTA'!$D$58*'DATI BOLLETTA'!$C$34*'Articolazione tariffaria'!$F$36)</f>
        <v>0</v>
      </c>
      <c r="F162" s="83">
        <f>+IF(B162="",0,1*'DATI BOLLETTA'!$D$59*'DATI BOLLETTA'!$C$34*'Articolazione tariffaria'!$F$37)</f>
        <v>0</v>
      </c>
      <c r="G162" s="84">
        <f t="shared" si="25"/>
        <v>0</v>
      </c>
      <c r="H162" s="50"/>
      <c r="I162" s="130">
        <f>+IF('UNITA E CONSUMI SOTTOUTENZE'!E187&gt;'Articolazione tariffaria'!C$13*'RIPARTIZ SOTTO-UTENZA_dettagl'!C$106,('UNITA E CONSUMI SOTTOUTENZE'!E187-'Articolazione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tariffaria'!C$12*'RIPARTIZ SOTTO-UTENZA_dettagl'!C$106,('UNITA E CONSUMI SOTTOUTENZE'!E187-'Articolazione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tariffaria'!C$11*'RIPARTIZ SOTTO-UTENZA_dettagl'!C$106,('UNITA E CONSUMI SOTTOUTENZE'!E187-'Articolazione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tariffaria'!C$10*'RIPARTIZ SOTTO-UTENZA_dettagl'!C$106,('UNITA E CONSUMI SOTTOUTENZE'!E187-'Articolazione tariffaria'!C$10*'RIPARTIZ SOTTO-UTENZA_dettagl'!C$106)*'Articolazione tariffaria'!F$10+'Articolazione tariffaria'!D$9*'RIPARTIZ SOTTO-UTENZA_dettagl'!C$106*'Articolazione tariffaria'!F$9,'UNITA E CONSUMI SOTTOUTENZE'!E187*'Articolazione tariffaria'!F$9))))*'DATI BOLLETTA'!D$57</f>
        <v>0</v>
      </c>
      <c r="J162" s="83">
        <f>+'UNITA E CONSUMI SOTTOUTENZE'!E187*'Articolazione tariffaria'!$F$31*'DATI BOLLETTA'!$D$58</f>
        <v>0</v>
      </c>
      <c r="K162" s="83">
        <f>+'UNITA E CONSUMI SOTTOUTENZE'!E187*'Articolazione tariffaria'!$F$32*'DATI BOLLETTA'!$D$59</f>
        <v>0</v>
      </c>
      <c r="L162" s="83">
        <f t="shared" si="35"/>
        <v>0</v>
      </c>
      <c r="M162" s="50"/>
      <c r="N162" s="83">
        <f>+'UNITA E CONSUMI SOTTOUTENZE'!E187*'Articolazione tariffaria'!$F$59*'DATI BOLLETTA'!$D$57</f>
        <v>0</v>
      </c>
      <c r="O162" s="83">
        <f>+'UNITA E CONSUMI SOTTOUTENZE'!E187*'Articolazione tariffaria'!$F$59*'DATI BOLLETTA'!$D$58</f>
        <v>0</v>
      </c>
      <c r="P162" s="83">
        <f>+'UNITA E CONSUMI SOTTOUTENZE'!E187*'Articolazione tariffaria'!$F$59*'DATI BOLLETTA'!$D$59</f>
        <v>0</v>
      </c>
      <c r="Q162" s="84">
        <f t="shared" si="27"/>
        <v>0</v>
      </c>
      <c r="R162" s="50"/>
      <c r="S162" s="83">
        <f>+'UNITA E CONSUMI SOTTOUTENZE'!E187*'Articolazione tariffaria'!$F$49*'DATI BOLLETTA'!$D$57</f>
        <v>0</v>
      </c>
      <c r="T162" s="83">
        <f>+'UNITA E CONSUMI SOTTOUTENZE'!E187*'Articolazione tariffaria'!$F$50*'DATI BOLLETTA'!$D$58</f>
        <v>0</v>
      </c>
      <c r="U162" s="83">
        <f>+'UNITA E CONSUMI SOTTOUTENZE'!E187*'Articolazione tariffaria'!$F$51*'DATI BOLLETTA'!$D$59</f>
        <v>0</v>
      </c>
      <c r="V162" s="84">
        <f t="shared" si="30"/>
        <v>0</v>
      </c>
      <c r="W162" s="52"/>
      <c r="X162" s="83">
        <f t="shared" si="31"/>
        <v>0</v>
      </c>
      <c r="Y162" s="83">
        <f t="shared" si="32"/>
        <v>0</v>
      </c>
      <c r="Z162" s="83">
        <f t="shared" si="33"/>
        <v>0</v>
      </c>
      <c r="AA162" s="373" t="str">
        <f t="shared" si="28"/>
        <v/>
      </c>
      <c r="AB162" s="52"/>
      <c r="AC162" s="83">
        <f t="shared" si="36"/>
        <v>0</v>
      </c>
      <c r="AE162" s="106">
        <f t="shared" si="34"/>
        <v>0</v>
      </c>
    </row>
    <row r="163" spans="2:31" ht="21" x14ac:dyDescent="0.25">
      <c r="B163" s="363" t="str">
        <f>+IF(COUNTA('UNITA E CONSUMI SOTTOUTENZE'!C188)&gt;0,'UNITA E CONSUMI SOTTOUTENZE'!B188,"")</f>
        <v/>
      </c>
      <c r="D163" s="83">
        <f>+IF(B163="",0,1*'DATI BOLLETTA'!$D$57*'DATI BOLLETTA'!$C$34*'Articolazione tariffaria'!$F$35)</f>
        <v>0</v>
      </c>
      <c r="E163" s="83">
        <f>+IF(B163="",0,1*'DATI BOLLETTA'!$D$58*'DATI BOLLETTA'!$C$34*'Articolazione tariffaria'!$F$36)</f>
        <v>0</v>
      </c>
      <c r="F163" s="83">
        <f>+IF(B163="",0,1*'DATI BOLLETTA'!$D$59*'DATI BOLLETTA'!$C$34*'Articolazione tariffaria'!$F$37)</f>
        <v>0</v>
      </c>
      <c r="G163" s="84">
        <f t="shared" si="25"/>
        <v>0</v>
      </c>
      <c r="H163" s="50"/>
      <c r="I163" s="130">
        <f>+IF('UNITA E CONSUMI SOTTOUTENZE'!E188&gt;'Articolazione tariffaria'!C$13*'RIPARTIZ SOTTO-UTENZA_dettagl'!C$106,('UNITA E CONSUMI SOTTOUTENZE'!E188-'Articolazione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tariffaria'!C$12*'RIPARTIZ SOTTO-UTENZA_dettagl'!C$106,('UNITA E CONSUMI SOTTOUTENZE'!E188-'Articolazione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tariffaria'!C$11*'RIPARTIZ SOTTO-UTENZA_dettagl'!C$106,('UNITA E CONSUMI SOTTOUTENZE'!E188-'Articolazione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tariffaria'!C$10*'RIPARTIZ SOTTO-UTENZA_dettagl'!C$106,('UNITA E CONSUMI SOTTOUTENZE'!E188-'Articolazione tariffaria'!C$10*'RIPARTIZ SOTTO-UTENZA_dettagl'!C$106)*'Articolazione tariffaria'!F$10+'Articolazione tariffaria'!D$9*'RIPARTIZ SOTTO-UTENZA_dettagl'!C$106*'Articolazione tariffaria'!F$9,'UNITA E CONSUMI SOTTOUTENZE'!E188*'Articolazione tariffaria'!F$9))))*'DATI BOLLETTA'!D$57</f>
        <v>0</v>
      </c>
      <c r="J163" s="83">
        <f>+'UNITA E CONSUMI SOTTOUTENZE'!E188*'Articolazione tariffaria'!$F$31*'DATI BOLLETTA'!$D$58</f>
        <v>0</v>
      </c>
      <c r="K163" s="83">
        <f>+'UNITA E CONSUMI SOTTOUTENZE'!E188*'Articolazione tariffaria'!$F$32*'DATI BOLLETTA'!$D$59</f>
        <v>0</v>
      </c>
      <c r="L163" s="83">
        <f t="shared" si="35"/>
        <v>0</v>
      </c>
      <c r="M163" s="50"/>
      <c r="N163" s="83">
        <f>+'UNITA E CONSUMI SOTTOUTENZE'!E188*'Articolazione tariffaria'!$F$59*'DATI BOLLETTA'!$D$57</f>
        <v>0</v>
      </c>
      <c r="O163" s="83">
        <f>+'UNITA E CONSUMI SOTTOUTENZE'!E188*'Articolazione tariffaria'!$F$59*'DATI BOLLETTA'!$D$58</f>
        <v>0</v>
      </c>
      <c r="P163" s="83">
        <f>+'UNITA E CONSUMI SOTTOUTENZE'!E188*'Articolazione tariffaria'!$F$59*'DATI BOLLETTA'!$D$59</f>
        <v>0</v>
      </c>
      <c r="Q163" s="84">
        <f t="shared" si="27"/>
        <v>0</v>
      </c>
      <c r="R163" s="50"/>
      <c r="S163" s="83">
        <f>+'UNITA E CONSUMI SOTTOUTENZE'!E188*'Articolazione tariffaria'!$F$49*'DATI BOLLETTA'!$D$57</f>
        <v>0</v>
      </c>
      <c r="T163" s="83">
        <f>+'UNITA E CONSUMI SOTTOUTENZE'!E188*'Articolazione tariffaria'!$F$50*'DATI BOLLETTA'!$D$58</f>
        <v>0</v>
      </c>
      <c r="U163" s="83">
        <f>+'UNITA E CONSUMI SOTTOUTENZE'!E188*'Articolazione tariffaria'!$F$51*'DATI BOLLETTA'!$D$59</f>
        <v>0</v>
      </c>
      <c r="V163" s="84">
        <f t="shared" si="30"/>
        <v>0</v>
      </c>
      <c r="W163" s="52"/>
      <c r="X163" s="83">
        <f t="shared" si="31"/>
        <v>0</v>
      </c>
      <c r="Y163" s="83">
        <f t="shared" si="32"/>
        <v>0</v>
      </c>
      <c r="Z163" s="83">
        <f t="shared" si="33"/>
        <v>0</v>
      </c>
      <c r="AA163" s="373" t="str">
        <f t="shared" si="28"/>
        <v/>
      </c>
      <c r="AB163" s="52"/>
      <c r="AC163" s="83">
        <f t="shared" si="36"/>
        <v>0</v>
      </c>
      <c r="AE163" s="106">
        <f t="shared" si="34"/>
        <v>0</v>
      </c>
    </row>
    <row r="164" spans="2:31" ht="21" x14ac:dyDescent="0.25">
      <c r="B164" s="363" t="str">
        <f>+IF(COUNTA('UNITA E CONSUMI SOTTOUTENZE'!C189)&gt;0,'UNITA E CONSUMI SOTTOUTENZE'!B189,"")</f>
        <v/>
      </c>
      <c r="D164" s="83">
        <f>+IF(B164="",0,1*'DATI BOLLETTA'!$D$57*'DATI BOLLETTA'!$C$34*'Articolazione tariffaria'!$F$35)</f>
        <v>0</v>
      </c>
      <c r="E164" s="83">
        <f>+IF(B164="",0,1*'DATI BOLLETTA'!$D$58*'DATI BOLLETTA'!$C$34*'Articolazione tariffaria'!$F$36)</f>
        <v>0</v>
      </c>
      <c r="F164" s="83">
        <f>+IF(B164="",0,1*'DATI BOLLETTA'!$D$59*'DATI BOLLETTA'!$C$34*'Articolazione tariffaria'!$F$37)</f>
        <v>0</v>
      </c>
      <c r="G164" s="84">
        <f t="shared" si="25"/>
        <v>0</v>
      </c>
      <c r="H164" s="50"/>
      <c r="I164" s="130">
        <f>+IF('UNITA E CONSUMI SOTTOUTENZE'!E189&gt;'Articolazione tariffaria'!C$13*'RIPARTIZ SOTTO-UTENZA_dettagl'!C$106,('UNITA E CONSUMI SOTTOUTENZE'!E189-'Articolazione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tariffaria'!C$12*'RIPARTIZ SOTTO-UTENZA_dettagl'!C$106,('UNITA E CONSUMI SOTTOUTENZE'!E189-'Articolazione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tariffaria'!C$11*'RIPARTIZ SOTTO-UTENZA_dettagl'!C$106,('UNITA E CONSUMI SOTTOUTENZE'!E189-'Articolazione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tariffaria'!C$10*'RIPARTIZ SOTTO-UTENZA_dettagl'!C$106,('UNITA E CONSUMI SOTTOUTENZE'!E189-'Articolazione tariffaria'!C$10*'RIPARTIZ SOTTO-UTENZA_dettagl'!C$106)*'Articolazione tariffaria'!F$10+'Articolazione tariffaria'!D$9*'RIPARTIZ SOTTO-UTENZA_dettagl'!C$106*'Articolazione tariffaria'!F$9,'UNITA E CONSUMI SOTTOUTENZE'!E189*'Articolazione tariffaria'!F$9))))*'DATI BOLLETTA'!D$57</f>
        <v>0</v>
      </c>
      <c r="J164" s="83">
        <f>+'UNITA E CONSUMI SOTTOUTENZE'!E189*'Articolazione tariffaria'!$F$31*'DATI BOLLETTA'!$D$58</f>
        <v>0</v>
      </c>
      <c r="K164" s="83">
        <f>+'UNITA E CONSUMI SOTTOUTENZE'!E189*'Articolazione tariffaria'!$F$32*'DATI BOLLETTA'!$D$59</f>
        <v>0</v>
      </c>
      <c r="L164" s="83">
        <f t="shared" si="35"/>
        <v>0</v>
      </c>
      <c r="M164" s="50"/>
      <c r="N164" s="83">
        <f>+'UNITA E CONSUMI SOTTOUTENZE'!E189*'Articolazione tariffaria'!$F$59*'DATI BOLLETTA'!$D$57</f>
        <v>0</v>
      </c>
      <c r="O164" s="83">
        <f>+'UNITA E CONSUMI SOTTOUTENZE'!E189*'Articolazione tariffaria'!$F$59*'DATI BOLLETTA'!$D$58</f>
        <v>0</v>
      </c>
      <c r="P164" s="83">
        <f>+'UNITA E CONSUMI SOTTOUTENZE'!E189*'Articolazione tariffaria'!$F$59*'DATI BOLLETTA'!$D$59</f>
        <v>0</v>
      </c>
      <c r="Q164" s="84">
        <f t="shared" si="27"/>
        <v>0</v>
      </c>
      <c r="R164" s="50"/>
      <c r="S164" s="83">
        <f>+'UNITA E CONSUMI SOTTOUTENZE'!E189*'Articolazione tariffaria'!$F$49*'DATI BOLLETTA'!$D$57</f>
        <v>0</v>
      </c>
      <c r="T164" s="83">
        <f>+'UNITA E CONSUMI SOTTOUTENZE'!E189*'Articolazione tariffaria'!$F$50*'DATI BOLLETTA'!$D$58</f>
        <v>0</v>
      </c>
      <c r="U164" s="83">
        <f>+'UNITA E CONSUMI SOTTOUTENZE'!E189*'Articolazione tariffaria'!$F$51*'DATI BOLLETTA'!$D$59</f>
        <v>0</v>
      </c>
      <c r="V164" s="84">
        <f t="shared" si="30"/>
        <v>0</v>
      </c>
      <c r="W164" s="52"/>
      <c r="X164" s="83">
        <f t="shared" si="31"/>
        <v>0</v>
      </c>
      <c r="Y164" s="83">
        <f t="shared" si="32"/>
        <v>0</v>
      </c>
      <c r="Z164" s="83">
        <f t="shared" si="33"/>
        <v>0</v>
      </c>
      <c r="AA164" s="373" t="str">
        <f t="shared" si="28"/>
        <v/>
      </c>
      <c r="AB164" s="52"/>
      <c r="AC164" s="83">
        <f t="shared" si="36"/>
        <v>0</v>
      </c>
      <c r="AE164" s="106">
        <f t="shared" si="34"/>
        <v>0</v>
      </c>
    </row>
    <row r="165" spans="2:31" ht="21" x14ac:dyDescent="0.25">
      <c r="B165" s="363" t="str">
        <f>+IF(COUNTA('UNITA E CONSUMI SOTTOUTENZE'!C190)&gt;0,'UNITA E CONSUMI SOTTOUTENZE'!B190,"")</f>
        <v/>
      </c>
      <c r="D165" s="83">
        <f>+IF(B165="",0,1*'DATI BOLLETTA'!$D$57*'DATI BOLLETTA'!$C$34*'Articolazione tariffaria'!$F$35)</f>
        <v>0</v>
      </c>
      <c r="E165" s="83">
        <f>+IF(B165="",0,1*'DATI BOLLETTA'!$D$58*'DATI BOLLETTA'!$C$34*'Articolazione tariffaria'!$F$36)</f>
        <v>0</v>
      </c>
      <c r="F165" s="83">
        <f>+IF(B165="",0,1*'DATI BOLLETTA'!$D$59*'DATI BOLLETTA'!$C$34*'Articolazione tariffaria'!$F$37)</f>
        <v>0</v>
      </c>
      <c r="G165" s="84">
        <f t="shared" si="25"/>
        <v>0</v>
      </c>
      <c r="H165" s="50"/>
      <c r="I165" s="130">
        <f>+IF('UNITA E CONSUMI SOTTOUTENZE'!E190&gt;'Articolazione tariffaria'!C$13*'RIPARTIZ SOTTO-UTENZA_dettagl'!C$106,('UNITA E CONSUMI SOTTOUTENZE'!E190-'Articolazione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tariffaria'!C$12*'RIPARTIZ SOTTO-UTENZA_dettagl'!C$106,('UNITA E CONSUMI SOTTOUTENZE'!E190-'Articolazione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tariffaria'!C$11*'RIPARTIZ SOTTO-UTENZA_dettagl'!C$106,('UNITA E CONSUMI SOTTOUTENZE'!E190-'Articolazione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tariffaria'!C$10*'RIPARTIZ SOTTO-UTENZA_dettagl'!C$106,('UNITA E CONSUMI SOTTOUTENZE'!E190-'Articolazione tariffaria'!C$10*'RIPARTIZ SOTTO-UTENZA_dettagl'!C$106)*'Articolazione tariffaria'!F$10+'Articolazione tariffaria'!D$9*'RIPARTIZ SOTTO-UTENZA_dettagl'!C$106*'Articolazione tariffaria'!F$9,'UNITA E CONSUMI SOTTOUTENZE'!E190*'Articolazione tariffaria'!F$9))))*'DATI BOLLETTA'!D$57</f>
        <v>0</v>
      </c>
      <c r="J165" s="83">
        <f>+'UNITA E CONSUMI SOTTOUTENZE'!E190*'Articolazione tariffaria'!$F$31*'DATI BOLLETTA'!$D$58</f>
        <v>0</v>
      </c>
      <c r="K165" s="83">
        <f>+'UNITA E CONSUMI SOTTOUTENZE'!E190*'Articolazione tariffaria'!$F$32*'DATI BOLLETTA'!$D$59</f>
        <v>0</v>
      </c>
      <c r="L165" s="83">
        <f t="shared" si="35"/>
        <v>0</v>
      </c>
      <c r="M165" s="50"/>
      <c r="N165" s="83">
        <f>+'UNITA E CONSUMI SOTTOUTENZE'!E190*'Articolazione tariffaria'!$F$59*'DATI BOLLETTA'!$D$57</f>
        <v>0</v>
      </c>
      <c r="O165" s="83">
        <f>+'UNITA E CONSUMI SOTTOUTENZE'!E190*'Articolazione tariffaria'!$F$59*'DATI BOLLETTA'!$D$58</f>
        <v>0</v>
      </c>
      <c r="P165" s="83">
        <f>+'UNITA E CONSUMI SOTTOUTENZE'!E190*'Articolazione tariffaria'!$F$59*'DATI BOLLETTA'!$D$59</f>
        <v>0</v>
      </c>
      <c r="Q165" s="84">
        <f t="shared" si="27"/>
        <v>0</v>
      </c>
      <c r="R165" s="50"/>
      <c r="S165" s="83">
        <f>+'UNITA E CONSUMI SOTTOUTENZE'!E190*'Articolazione tariffaria'!$F$49*'DATI BOLLETTA'!$D$57</f>
        <v>0</v>
      </c>
      <c r="T165" s="83">
        <f>+'UNITA E CONSUMI SOTTOUTENZE'!E190*'Articolazione tariffaria'!$F$50*'DATI BOLLETTA'!$D$58</f>
        <v>0</v>
      </c>
      <c r="U165" s="83">
        <f>+'UNITA E CONSUMI SOTTOUTENZE'!E190*'Articolazione tariffaria'!$F$51*'DATI BOLLETTA'!$D$59</f>
        <v>0</v>
      </c>
      <c r="V165" s="84">
        <f t="shared" si="30"/>
        <v>0</v>
      </c>
      <c r="W165" s="52"/>
      <c r="X165" s="83">
        <f t="shared" si="31"/>
        <v>0</v>
      </c>
      <c r="Y165" s="83">
        <f t="shared" si="32"/>
        <v>0</v>
      </c>
      <c r="Z165" s="83">
        <f t="shared" si="33"/>
        <v>0</v>
      </c>
      <c r="AA165" s="373" t="str">
        <f t="shared" si="28"/>
        <v/>
      </c>
      <c r="AB165" s="52"/>
      <c r="AC165" s="83">
        <f t="shared" si="36"/>
        <v>0</v>
      </c>
      <c r="AE165" s="106">
        <f t="shared" si="34"/>
        <v>0</v>
      </c>
    </row>
    <row r="166" spans="2:31" ht="21" x14ac:dyDescent="0.25">
      <c r="B166" s="363" t="str">
        <f>+IF(COUNTA('UNITA E CONSUMI SOTTOUTENZE'!C191)&gt;0,'UNITA E CONSUMI SOTTOUTENZE'!B191,"")</f>
        <v/>
      </c>
      <c r="D166" s="83">
        <f>+IF(B166="",0,1*'DATI BOLLETTA'!$D$57*'DATI BOLLETTA'!$C$34*'Articolazione tariffaria'!$F$35)</f>
        <v>0</v>
      </c>
      <c r="E166" s="83">
        <f>+IF(B166="",0,1*'DATI BOLLETTA'!$D$58*'DATI BOLLETTA'!$C$34*'Articolazione tariffaria'!$F$36)</f>
        <v>0</v>
      </c>
      <c r="F166" s="83">
        <f>+IF(B166="",0,1*'DATI BOLLETTA'!$D$59*'DATI BOLLETTA'!$C$34*'Articolazione tariffaria'!$F$37)</f>
        <v>0</v>
      </c>
      <c r="G166" s="84">
        <f t="shared" si="25"/>
        <v>0</v>
      </c>
      <c r="H166" s="50"/>
      <c r="I166" s="130">
        <f>+IF('UNITA E CONSUMI SOTTOUTENZE'!E191&gt;'Articolazione tariffaria'!C$13*'RIPARTIZ SOTTO-UTENZA_dettagl'!C$106,('UNITA E CONSUMI SOTTOUTENZE'!E191-'Articolazione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tariffaria'!C$12*'RIPARTIZ SOTTO-UTENZA_dettagl'!C$106,('UNITA E CONSUMI SOTTOUTENZE'!E191-'Articolazione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tariffaria'!C$11*'RIPARTIZ SOTTO-UTENZA_dettagl'!C$106,('UNITA E CONSUMI SOTTOUTENZE'!E191-'Articolazione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tariffaria'!C$10*'RIPARTIZ SOTTO-UTENZA_dettagl'!C$106,('UNITA E CONSUMI SOTTOUTENZE'!E191-'Articolazione tariffaria'!C$10*'RIPARTIZ SOTTO-UTENZA_dettagl'!C$106)*'Articolazione tariffaria'!F$10+'Articolazione tariffaria'!D$9*'RIPARTIZ SOTTO-UTENZA_dettagl'!C$106*'Articolazione tariffaria'!F$9,'UNITA E CONSUMI SOTTOUTENZE'!E191*'Articolazione tariffaria'!F$9))))*'DATI BOLLETTA'!D$57</f>
        <v>0</v>
      </c>
      <c r="J166" s="83">
        <f>+'UNITA E CONSUMI SOTTOUTENZE'!E191*'Articolazione tariffaria'!$F$31*'DATI BOLLETTA'!$D$58</f>
        <v>0</v>
      </c>
      <c r="K166" s="83">
        <f>+'UNITA E CONSUMI SOTTOUTENZE'!E191*'Articolazione tariffaria'!$F$32*'DATI BOLLETTA'!$D$59</f>
        <v>0</v>
      </c>
      <c r="L166" s="83">
        <f t="shared" si="35"/>
        <v>0</v>
      </c>
      <c r="M166" s="50"/>
      <c r="N166" s="83">
        <f>+'UNITA E CONSUMI SOTTOUTENZE'!E191*'Articolazione tariffaria'!$F$59*'DATI BOLLETTA'!$D$57</f>
        <v>0</v>
      </c>
      <c r="O166" s="83">
        <f>+'UNITA E CONSUMI SOTTOUTENZE'!E191*'Articolazione tariffaria'!$F$59*'DATI BOLLETTA'!$D$58</f>
        <v>0</v>
      </c>
      <c r="P166" s="83">
        <f>+'UNITA E CONSUMI SOTTOUTENZE'!E191*'Articolazione tariffaria'!$F$59*'DATI BOLLETTA'!$D$59</f>
        <v>0</v>
      </c>
      <c r="Q166" s="84">
        <f t="shared" si="27"/>
        <v>0</v>
      </c>
      <c r="R166" s="50"/>
      <c r="S166" s="83">
        <f>+'UNITA E CONSUMI SOTTOUTENZE'!E191*'Articolazione tariffaria'!$F$49*'DATI BOLLETTA'!$D$57</f>
        <v>0</v>
      </c>
      <c r="T166" s="83">
        <f>+'UNITA E CONSUMI SOTTOUTENZE'!E191*'Articolazione tariffaria'!$F$50*'DATI BOLLETTA'!$D$58</f>
        <v>0</v>
      </c>
      <c r="U166" s="83">
        <f>+'UNITA E CONSUMI SOTTOUTENZE'!E191*'Articolazione tariffaria'!$F$51*'DATI BOLLETTA'!$D$59</f>
        <v>0</v>
      </c>
      <c r="V166" s="84">
        <f t="shared" si="30"/>
        <v>0</v>
      </c>
      <c r="W166" s="52"/>
      <c r="X166" s="83">
        <f t="shared" si="31"/>
        <v>0</v>
      </c>
      <c r="Y166" s="83">
        <f t="shared" si="32"/>
        <v>0</v>
      </c>
      <c r="Z166" s="83">
        <f t="shared" si="33"/>
        <v>0</v>
      </c>
      <c r="AA166" s="373" t="str">
        <f t="shared" si="28"/>
        <v/>
      </c>
      <c r="AB166" s="52"/>
      <c r="AC166" s="83">
        <f t="shared" si="36"/>
        <v>0</v>
      </c>
      <c r="AE166" s="106">
        <f t="shared" si="34"/>
        <v>0</v>
      </c>
    </row>
    <row r="167" spans="2:31" ht="21" x14ac:dyDescent="0.25">
      <c r="B167" s="363" t="str">
        <f>+IF(COUNTA('UNITA E CONSUMI SOTTOUTENZE'!C192)&gt;0,'UNITA E CONSUMI SOTTOUTENZE'!B192,"")</f>
        <v/>
      </c>
      <c r="D167" s="83">
        <f>+IF(B167="",0,1*'DATI BOLLETTA'!$D$57*'DATI BOLLETTA'!$C$34*'Articolazione tariffaria'!$F$35)</f>
        <v>0</v>
      </c>
      <c r="E167" s="83">
        <f>+IF(B167="",0,1*'DATI BOLLETTA'!$D$58*'DATI BOLLETTA'!$C$34*'Articolazione tariffaria'!$F$36)</f>
        <v>0</v>
      </c>
      <c r="F167" s="83">
        <f>+IF(B167="",0,1*'DATI BOLLETTA'!$D$59*'DATI BOLLETTA'!$C$34*'Articolazione tariffaria'!$F$37)</f>
        <v>0</v>
      </c>
      <c r="G167" s="84">
        <f t="shared" si="25"/>
        <v>0</v>
      </c>
      <c r="H167" s="50"/>
      <c r="I167" s="130">
        <f>+IF('UNITA E CONSUMI SOTTOUTENZE'!E192&gt;'Articolazione tariffaria'!C$13*'RIPARTIZ SOTTO-UTENZA_dettagl'!C$106,('UNITA E CONSUMI SOTTOUTENZE'!E192-'Articolazione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tariffaria'!C$12*'RIPARTIZ SOTTO-UTENZA_dettagl'!C$106,('UNITA E CONSUMI SOTTOUTENZE'!E192-'Articolazione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tariffaria'!C$11*'RIPARTIZ SOTTO-UTENZA_dettagl'!C$106,('UNITA E CONSUMI SOTTOUTENZE'!E192-'Articolazione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tariffaria'!C$10*'RIPARTIZ SOTTO-UTENZA_dettagl'!C$106,('UNITA E CONSUMI SOTTOUTENZE'!E192-'Articolazione tariffaria'!C$10*'RIPARTIZ SOTTO-UTENZA_dettagl'!C$106)*'Articolazione tariffaria'!F$10+'Articolazione tariffaria'!D$9*'RIPARTIZ SOTTO-UTENZA_dettagl'!C$106*'Articolazione tariffaria'!F$9,'UNITA E CONSUMI SOTTOUTENZE'!E192*'Articolazione tariffaria'!F$9))))*'DATI BOLLETTA'!D$57</f>
        <v>0</v>
      </c>
      <c r="J167" s="83">
        <f>+'UNITA E CONSUMI SOTTOUTENZE'!E192*'Articolazione tariffaria'!$F$31*'DATI BOLLETTA'!$D$58</f>
        <v>0</v>
      </c>
      <c r="K167" s="83">
        <f>+'UNITA E CONSUMI SOTTOUTENZE'!E192*'Articolazione tariffaria'!$F$32*'DATI BOLLETTA'!$D$59</f>
        <v>0</v>
      </c>
      <c r="L167" s="83">
        <f t="shared" si="35"/>
        <v>0</v>
      </c>
      <c r="M167" s="50"/>
      <c r="N167" s="83">
        <f>+'UNITA E CONSUMI SOTTOUTENZE'!E192*'Articolazione tariffaria'!$F$59*'DATI BOLLETTA'!$D$57</f>
        <v>0</v>
      </c>
      <c r="O167" s="83">
        <f>+'UNITA E CONSUMI SOTTOUTENZE'!E192*'Articolazione tariffaria'!$F$59*'DATI BOLLETTA'!$D$58</f>
        <v>0</v>
      </c>
      <c r="P167" s="83">
        <f>+'UNITA E CONSUMI SOTTOUTENZE'!E192*'Articolazione tariffaria'!$F$59*'DATI BOLLETTA'!$D$59</f>
        <v>0</v>
      </c>
      <c r="Q167" s="84">
        <f t="shared" si="27"/>
        <v>0</v>
      </c>
      <c r="R167" s="50"/>
      <c r="S167" s="83">
        <f>+'UNITA E CONSUMI SOTTOUTENZE'!E192*'Articolazione tariffaria'!$F$49*'DATI BOLLETTA'!$D$57</f>
        <v>0</v>
      </c>
      <c r="T167" s="83">
        <f>+'UNITA E CONSUMI SOTTOUTENZE'!E192*'Articolazione tariffaria'!$F$50*'DATI BOLLETTA'!$D$58</f>
        <v>0</v>
      </c>
      <c r="U167" s="83">
        <f>+'UNITA E CONSUMI SOTTOUTENZE'!E192*'Articolazione tariffaria'!$F$51*'DATI BOLLETTA'!$D$59</f>
        <v>0</v>
      </c>
      <c r="V167" s="84">
        <f t="shared" si="30"/>
        <v>0</v>
      </c>
      <c r="W167" s="52"/>
      <c r="X167" s="83">
        <f t="shared" si="31"/>
        <v>0</v>
      </c>
      <c r="Y167" s="83">
        <f t="shared" si="32"/>
        <v>0</v>
      </c>
      <c r="Z167" s="83">
        <f t="shared" si="33"/>
        <v>0</v>
      </c>
      <c r="AA167" s="373" t="str">
        <f t="shared" si="28"/>
        <v/>
      </c>
      <c r="AB167" s="52"/>
      <c r="AC167" s="83">
        <f t="shared" si="36"/>
        <v>0</v>
      </c>
      <c r="AE167" s="106">
        <f t="shared" si="34"/>
        <v>0</v>
      </c>
    </row>
    <row r="168" spans="2:31" ht="21" x14ac:dyDescent="0.25">
      <c r="B168" s="363" t="str">
        <f>+IF(COUNTA('UNITA E CONSUMI SOTTOUTENZE'!C193)&gt;0,'UNITA E CONSUMI SOTTOUTENZE'!B193,"")</f>
        <v/>
      </c>
      <c r="D168" s="83">
        <f>+IF(B168="",0,1*'DATI BOLLETTA'!$D$57*'DATI BOLLETTA'!$C$34*'Articolazione tariffaria'!$F$35)</f>
        <v>0</v>
      </c>
      <c r="E168" s="83">
        <f>+IF(B168="",0,1*'DATI BOLLETTA'!$D$58*'DATI BOLLETTA'!$C$34*'Articolazione tariffaria'!$F$36)</f>
        <v>0</v>
      </c>
      <c r="F168" s="83">
        <f>+IF(B168="",0,1*'DATI BOLLETTA'!$D$59*'DATI BOLLETTA'!$C$34*'Articolazione tariffaria'!$F$37)</f>
        <v>0</v>
      </c>
      <c r="G168" s="84">
        <f t="shared" si="25"/>
        <v>0</v>
      </c>
      <c r="H168" s="50"/>
      <c r="I168" s="130">
        <f>+IF('UNITA E CONSUMI SOTTOUTENZE'!E193&gt;'Articolazione tariffaria'!C$13*'RIPARTIZ SOTTO-UTENZA_dettagl'!C$106,('UNITA E CONSUMI SOTTOUTENZE'!E193-'Articolazione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tariffaria'!C$12*'RIPARTIZ SOTTO-UTENZA_dettagl'!C$106,('UNITA E CONSUMI SOTTOUTENZE'!E193-'Articolazione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tariffaria'!C$11*'RIPARTIZ SOTTO-UTENZA_dettagl'!C$106,('UNITA E CONSUMI SOTTOUTENZE'!E193-'Articolazione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tariffaria'!C$10*'RIPARTIZ SOTTO-UTENZA_dettagl'!C$106,('UNITA E CONSUMI SOTTOUTENZE'!E193-'Articolazione tariffaria'!C$10*'RIPARTIZ SOTTO-UTENZA_dettagl'!C$106)*'Articolazione tariffaria'!F$10+'Articolazione tariffaria'!D$9*'RIPARTIZ SOTTO-UTENZA_dettagl'!C$106*'Articolazione tariffaria'!F$9,'UNITA E CONSUMI SOTTOUTENZE'!E193*'Articolazione tariffaria'!F$9))))*'DATI BOLLETTA'!D$57</f>
        <v>0</v>
      </c>
      <c r="J168" s="83">
        <f>+'UNITA E CONSUMI SOTTOUTENZE'!E193*'Articolazione tariffaria'!$F$31*'DATI BOLLETTA'!$D$58</f>
        <v>0</v>
      </c>
      <c r="K168" s="83">
        <f>+'UNITA E CONSUMI SOTTOUTENZE'!E193*'Articolazione tariffaria'!$F$32*'DATI BOLLETTA'!$D$59</f>
        <v>0</v>
      </c>
      <c r="L168" s="83">
        <f t="shared" si="35"/>
        <v>0</v>
      </c>
      <c r="M168" s="50"/>
      <c r="N168" s="83">
        <f>+'UNITA E CONSUMI SOTTOUTENZE'!E193*'Articolazione tariffaria'!$F$59*'DATI BOLLETTA'!$D$57</f>
        <v>0</v>
      </c>
      <c r="O168" s="83">
        <f>+'UNITA E CONSUMI SOTTOUTENZE'!E193*'Articolazione tariffaria'!$F$59*'DATI BOLLETTA'!$D$58</f>
        <v>0</v>
      </c>
      <c r="P168" s="83">
        <f>+'UNITA E CONSUMI SOTTOUTENZE'!E193*'Articolazione tariffaria'!$F$59*'DATI BOLLETTA'!$D$59</f>
        <v>0</v>
      </c>
      <c r="Q168" s="84">
        <f t="shared" si="27"/>
        <v>0</v>
      </c>
      <c r="R168" s="50"/>
      <c r="S168" s="83">
        <f>+'UNITA E CONSUMI SOTTOUTENZE'!E193*'Articolazione tariffaria'!$F$49*'DATI BOLLETTA'!$D$57</f>
        <v>0</v>
      </c>
      <c r="T168" s="83">
        <f>+'UNITA E CONSUMI SOTTOUTENZE'!E193*'Articolazione tariffaria'!$F$50*'DATI BOLLETTA'!$D$58</f>
        <v>0</v>
      </c>
      <c r="U168" s="83">
        <f>+'UNITA E CONSUMI SOTTOUTENZE'!E193*'Articolazione tariffaria'!$F$51*'DATI BOLLETTA'!$D$59</f>
        <v>0</v>
      </c>
      <c r="V168" s="84">
        <f t="shared" si="30"/>
        <v>0</v>
      </c>
      <c r="W168" s="52"/>
      <c r="X168" s="83">
        <f t="shared" si="31"/>
        <v>0</v>
      </c>
      <c r="Y168" s="83">
        <f t="shared" si="32"/>
        <v>0</v>
      </c>
      <c r="Z168" s="83">
        <f t="shared" si="33"/>
        <v>0</v>
      </c>
      <c r="AA168" s="373" t="str">
        <f t="shared" si="28"/>
        <v/>
      </c>
      <c r="AB168" s="52"/>
      <c r="AC168" s="83">
        <f t="shared" si="36"/>
        <v>0</v>
      </c>
      <c r="AE168" s="106">
        <f t="shared" si="34"/>
        <v>0</v>
      </c>
    </row>
    <row r="169" spans="2:31" ht="21" x14ac:dyDescent="0.25">
      <c r="B169" s="363" t="str">
        <f>+IF(COUNTA('UNITA E CONSUMI SOTTOUTENZE'!C194)&gt;0,'UNITA E CONSUMI SOTTOUTENZE'!B194,"")</f>
        <v/>
      </c>
      <c r="D169" s="83">
        <f>+IF(B169="",0,1*'DATI BOLLETTA'!$D$57*'DATI BOLLETTA'!$C$34*'Articolazione tariffaria'!$F$35)</f>
        <v>0</v>
      </c>
      <c r="E169" s="83">
        <f>+IF(B169="",0,1*'DATI BOLLETTA'!$D$58*'DATI BOLLETTA'!$C$34*'Articolazione tariffaria'!$F$36)</f>
        <v>0</v>
      </c>
      <c r="F169" s="83">
        <f>+IF(B169="",0,1*'DATI BOLLETTA'!$D$59*'DATI BOLLETTA'!$C$34*'Articolazione tariffaria'!$F$37)</f>
        <v>0</v>
      </c>
      <c r="G169" s="84">
        <f t="shared" si="25"/>
        <v>0</v>
      </c>
      <c r="H169" s="50"/>
      <c r="I169" s="130">
        <f>+IF('UNITA E CONSUMI SOTTOUTENZE'!E194&gt;'Articolazione tariffaria'!C$13*'RIPARTIZ SOTTO-UTENZA_dettagl'!C$106,('UNITA E CONSUMI SOTTOUTENZE'!E194-'Articolazione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tariffaria'!C$12*'RIPARTIZ SOTTO-UTENZA_dettagl'!C$106,('UNITA E CONSUMI SOTTOUTENZE'!E194-'Articolazione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tariffaria'!C$11*'RIPARTIZ SOTTO-UTENZA_dettagl'!C$106,('UNITA E CONSUMI SOTTOUTENZE'!E194-'Articolazione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tariffaria'!C$10*'RIPARTIZ SOTTO-UTENZA_dettagl'!C$106,('UNITA E CONSUMI SOTTOUTENZE'!E194-'Articolazione tariffaria'!C$10*'RIPARTIZ SOTTO-UTENZA_dettagl'!C$106)*'Articolazione tariffaria'!F$10+'Articolazione tariffaria'!D$9*'RIPARTIZ SOTTO-UTENZA_dettagl'!C$106*'Articolazione tariffaria'!F$9,'UNITA E CONSUMI SOTTOUTENZE'!E194*'Articolazione tariffaria'!F$9))))*'DATI BOLLETTA'!D$57</f>
        <v>0</v>
      </c>
      <c r="J169" s="83">
        <f>+'UNITA E CONSUMI SOTTOUTENZE'!E194*'Articolazione tariffaria'!$F$31*'DATI BOLLETTA'!$D$58</f>
        <v>0</v>
      </c>
      <c r="K169" s="83">
        <f>+'UNITA E CONSUMI SOTTOUTENZE'!E194*'Articolazione tariffaria'!$F$32*'DATI BOLLETTA'!$D$59</f>
        <v>0</v>
      </c>
      <c r="L169" s="83">
        <f t="shared" si="35"/>
        <v>0</v>
      </c>
      <c r="M169" s="50"/>
      <c r="N169" s="83">
        <f>+'UNITA E CONSUMI SOTTOUTENZE'!E194*'Articolazione tariffaria'!$F$59*'DATI BOLLETTA'!$D$57</f>
        <v>0</v>
      </c>
      <c r="O169" s="83">
        <f>+'UNITA E CONSUMI SOTTOUTENZE'!E194*'Articolazione tariffaria'!$F$59*'DATI BOLLETTA'!$D$58</f>
        <v>0</v>
      </c>
      <c r="P169" s="83">
        <f>+'UNITA E CONSUMI SOTTOUTENZE'!E194*'Articolazione tariffaria'!$F$59*'DATI BOLLETTA'!$D$59</f>
        <v>0</v>
      </c>
      <c r="Q169" s="84">
        <f t="shared" si="27"/>
        <v>0</v>
      </c>
      <c r="R169" s="50"/>
      <c r="S169" s="83">
        <f>+'UNITA E CONSUMI SOTTOUTENZE'!E194*'Articolazione tariffaria'!$F$49*'DATI BOLLETTA'!$D$57</f>
        <v>0</v>
      </c>
      <c r="T169" s="83">
        <f>+'UNITA E CONSUMI SOTTOUTENZE'!E194*'Articolazione tariffaria'!$F$50*'DATI BOLLETTA'!$D$58</f>
        <v>0</v>
      </c>
      <c r="U169" s="83">
        <f>+'UNITA E CONSUMI SOTTOUTENZE'!E194*'Articolazione tariffaria'!$F$51*'DATI BOLLETTA'!$D$59</f>
        <v>0</v>
      </c>
      <c r="V169" s="84">
        <f t="shared" si="30"/>
        <v>0</v>
      </c>
      <c r="W169" s="52"/>
      <c r="X169" s="83">
        <f t="shared" si="31"/>
        <v>0</v>
      </c>
      <c r="Y169" s="83">
        <f t="shared" si="32"/>
        <v>0</v>
      </c>
      <c r="Z169" s="83">
        <f t="shared" si="33"/>
        <v>0</v>
      </c>
      <c r="AA169" s="373" t="str">
        <f t="shared" si="28"/>
        <v/>
      </c>
      <c r="AB169" s="52"/>
      <c r="AC169" s="83">
        <f t="shared" si="36"/>
        <v>0</v>
      </c>
      <c r="AE169" s="106">
        <f t="shared" si="34"/>
        <v>0</v>
      </c>
    </row>
    <row r="170" spans="2:31" ht="21" x14ac:dyDescent="0.25">
      <c r="B170" s="363" t="str">
        <f>+IF(COUNTA('UNITA E CONSUMI SOTTOUTENZE'!C195)&gt;0,'UNITA E CONSUMI SOTTOUTENZE'!B195,"")</f>
        <v/>
      </c>
      <c r="D170" s="83">
        <f>+IF(B170="",0,1*'DATI BOLLETTA'!$D$57*'DATI BOLLETTA'!$C$34*'Articolazione tariffaria'!$F$35)</f>
        <v>0</v>
      </c>
      <c r="E170" s="83">
        <f>+IF(B170="",0,1*'DATI BOLLETTA'!$D$58*'DATI BOLLETTA'!$C$34*'Articolazione tariffaria'!$F$36)</f>
        <v>0</v>
      </c>
      <c r="F170" s="83">
        <f>+IF(B170="",0,1*'DATI BOLLETTA'!$D$59*'DATI BOLLETTA'!$C$34*'Articolazione tariffaria'!$F$37)</f>
        <v>0</v>
      </c>
      <c r="G170" s="84">
        <f t="shared" si="25"/>
        <v>0</v>
      </c>
      <c r="H170" s="50"/>
      <c r="I170" s="130">
        <f>+IF('UNITA E CONSUMI SOTTOUTENZE'!E195&gt;'Articolazione tariffaria'!C$13*'RIPARTIZ SOTTO-UTENZA_dettagl'!C$106,('UNITA E CONSUMI SOTTOUTENZE'!E195-'Articolazione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tariffaria'!C$12*'RIPARTIZ SOTTO-UTENZA_dettagl'!C$106,('UNITA E CONSUMI SOTTOUTENZE'!E195-'Articolazione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tariffaria'!C$11*'RIPARTIZ SOTTO-UTENZA_dettagl'!C$106,('UNITA E CONSUMI SOTTOUTENZE'!E195-'Articolazione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tariffaria'!C$10*'RIPARTIZ SOTTO-UTENZA_dettagl'!C$106,('UNITA E CONSUMI SOTTOUTENZE'!E195-'Articolazione tariffaria'!C$10*'RIPARTIZ SOTTO-UTENZA_dettagl'!C$106)*'Articolazione tariffaria'!F$10+'Articolazione tariffaria'!D$9*'RIPARTIZ SOTTO-UTENZA_dettagl'!C$106*'Articolazione tariffaria'!F$9,'UNITA E CONSUMI SOTTOUTENZE'!E195*'Articolazione tariffaria'!F$9))))*'DATI BOLLETTA'!D$57</f>
        <v>0</v>
      </c>
      <c r="J170" s="83">
        <f>+'UNITA E CONSUMI SOTTOUTENZE'!E195*'Articolazione tariffaria'!$F$31*'DATI BOLLETTA'!$D$58</f>
        <v>0</v>
      </c>
      <c r="K170" s="83">
        <f>+'UNITA E CONSUMI SOTTOUTENZE'!E195*'Articolazione tariffaria'!$F$32*'DATI BOLLETTA'!$D$59</f>
        <v>0</v>
      </c>
      <c r="L170" s="83">
        <f t="shared" si="35"/>
        <v>0</v>
      </c>
      <c r="M170" s="50"/>
      <c r="N170" s="83">
        <f>+'UNITA E CONSUMI SOTTOUTENZE'!E195*'Articolazione tariffaria'!$F$59*'DATI BOLLETTA'!$D$57</f>
        <v>0</v>
      </c>
      <c r="O170" s="83">
        <f>+'UNITA E CONSUMI SOTTOUTENZE'!E195*'Articolazione tariffaria'!$F$59*'DATI BOLLETTA'!$D$58</f>
        <v>0</v>
      </c>
      <c r="P170" s="83">
        <f>+'UNITA E CONSUMI SOTTOUTENZE'!E195*'Articolazione tariffaria'!$F$59*'DATI BOLLETTA'!$D$59</f>
        <v>0</v>
      </c>
      <c r="Q170" s="84">
        <f t="shared" si="27"/>
        <v>0</v>
      </c>
      <c r="R170" s="50"/>
      <c r="S170" s="83">
        <f>+'UNITA E CONSUMI SOTTOUTENZE'!E195*'Articolazione tariffaria'!$F$49*'DATI BOLLETTA'!$D$57</f>
        <v>0</v>
      </c>
      <c r="T170" s="83">
        <f>+'UNITA E CONSUMI SOTTOUTENZE'!E195*'Articolazione tariffaria'!$F$50*'DATI BOLLETTA'!$D$58</f>
        <v>0</v>
      </c>
      <c r="U170" s="83">
        <f>+'UNITA E CONSUMI SOTTOUTENZE'!E195*'Articolazione tariffaria'!$F$51*'DATI BOLLETTA'!$D$59</f>
        <v>0</v>
      </c>
      <c r="V170" s="84">
        <f t="shared" si="30"/>
        <v>0</v>
      </c>
      <c r="W170" s="52"/>
      <c r="X170" s="83">
        <f t="shared" si="31"/>
        <v>0</v>
      </c>
      <c r="Y170" s="83">
        <f t="shared" si="32"/>
        <v>0</v>
      </c>
      <c r="Z170" s="83">
        <f t="shared" si="33"/>
        <v>0</v>
      </c>
      <c r="AA170" s="373" t="str">
        <f t="shared" si="28"/>
        <v/>
      </c>
      <c r="AB170" s="52"/>
      <c r="AC170" s="83">
        <f t="shared" si="36"/>
        <v>0</v>
      </c>
      <c r="AE170" s="106">
        <f t="shared" si="34"/>
        <v>0</v>
      </c>
    </row>
    <row r="171" spans="2:31" ht="21" x14ac:dyDescent="0.25">
      <c r="B171" s="363" t="str">
        <f>+IF(COUNTA('UNITA E CONSUMI SOTTOUTENZE'!C196)&gt;0,'UNITA E CONSUMI SOTTOUTENZE'!B196,"")</f>
        <v/>
      </c>
      <c r="D171" s="83">
        <f>+IF(B171="",0,1*'DATI BOLLETTA'!$D$57*'DATI BOLLETTA'!$C$34*'Articolazione tariffaria'!$F$35)</f>
        <v>0</v>
      </c>
      <c r="E171" s="83">
        <f>+IF(B171="",0,1*'DATI BOLLETTA'!$D$58*'DATI BOLLETTA'!$C$34*'Articolazione tariffaria'!$F$36)</f>
        <v>0</v>
      </c>
      <c r="F171" s="83">
        <f>+IF(B171="",0,1*'DATI BOLLETTA'!$D$59*'DATI BOLLETTA'!$C$34*'Articolazione tariffaria'!$F$37)</f>
        <v>0</v>
      </c>
      <c r="G171" s="84">
        <f t="shared" si="25"/>
        <v>0</v>
      </c>
      <c r="H171" s="50"/>
      <c r="I171" s="130">
        <f>+IF('UNITA E CONSUMI SOTTOUTENZE'!E196&gt;'Articolazione tariffaria'!C$13*'RIPARTIZ SOTTO-UTENZA_dettagl'!C$106,('UNITA E CONSUMI SOTTOUTENZE'!E196-'Articolazione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tariffaria'!C$12*'RIPARTIZ SOTTO-UTENZA_dettagl'!C$106,('UNITA E CONSUMI SOTTOUTENZE'!E196-'Articolazione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tariffaria'!C$11*'RIPARTIZ SOTTO-UTENZA_dettagl'!C$106,('UNITA E CONSUMI SOTTOUTENZE'!E196-'Articolazione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tariffaria'!C$10*'RIPARTIZ SOTTO-UTENZA_dettagl'!C$106,('UNITA E CONSUMI SOTTOUTENZE'!E196-'Articolazione tariffaria'!C$10*'RIPARTIZ SOTTO-UTENZA_dettagl'!C$106)*'Articolazione tariffaria'!F$10+'Articolazione tariffaria'!D$9*'RIPARTIZ SOTTO-UTENZA_dettagl'!C$106*'Articolazione tariffaria'!F$9,'UNITA E CONSUMI SOTTOUTENZE'!E196*'Articolazione tariffaria'!F$9))))*'DATI BOLLETTA'!D$57</f>
        <v>0</v>
      </c>
      <c r="J171" s="83">
        <f>+'UNITA E CONSUMI SOTTOUTENZE'!E196*'Articolazione tariffaria'!$F$31*'DATI BOLLETTA'!$D$58</f>
        <v>0</v>
      </c>
      <c r="K171" s="83">
        <f>+'UNITA E CONSUMI SOTTOUTENZE'!E196*'Articolazione tariffaria'!$F$32*'DATI BOLLETTA'!$D$59</f>
        <v>0</v>
      </c>
      <c r="L171" s="83">
        <f t="shared" ref="L171:L202" si="37">+SUM(I171:K171)</f>
        <v>0</v>
      </c>
      <c r="M171" s="50"/>
      <c r="N171" s="83">
        <f>+'UNITA E CONSUMI SOTTOUTENZE'!E196*'Articolazione tariffaria'!$F$59*'DATI BOLLETTA'!$D$57</f>
        <v>0</v>
      </c>
      <c r="O171" s="83">
        <f>+'UNITA E CONSUMI SOTTOUTENZE'!E196*'Articolazione tariffaria'!$F$59*'DATI BOLLETTA'!$D$58</f>
        <v>0</v>
      </c>
      <c r="P171" s="83">
        <f>+'UNITA E CONSUMI SOTTOUTENZE'!E196*'Articolazione tariffaria'!$F$59*'DATI BOLLETTA'!$D$59</f>
        <v>0</v>
      </c>
      <c r="Q171" s="84">
        <f t="shared" si="27"/>
        <v>0</v>
      </c>
      <c r="R171" s="50"/>
      <c r="S171" s="83">
        <f>+'UNITA E CONSUMI SOTTOUTENZE'!E196*'Articolazione tariffaria'!$F$49*'DATI BOLLETTA'!$D$57</f>
        <v>0</v>
      </c>
      <c r="T171" s="83">
        <f>+'UNITA E CONSUMI SOTTOUTENZE'!E196*'Articolazione tariffaria'!$F$50*'DATI BOLLETTA'!$D$58</f>
        <v>0</v>
      </c>
      <c r="U171" s="83">
        <f>+'UNITA E CONSUMI SOTTOUTENZE'!E196*'Articolazione tariffaria'!$F$51*'DATI BOLLETTA'!$D$59</f>
        <v>0</v>
      </c>
      <c r="V171" s="84">
        <f t="shared" si="30"/>
        <v>0</v>
      </c>
      <c r="W171" s="52"/>
      <c r="X171" s="83">
        <f t="shared" si="31"/>
        <v>0</v>
      </c>
      <c r="Y171" s="83">
        <f t="shared" si="32"/>
        <v>0</v>
      </c>
      <c r="Z171" s="83">
        <f t="shared" si="33"/>
        <v>0</v>
      </c>
      <c r="AA171" s="373" t="str">
        <f t="shared" ref="AA171:AA206" si="38">IFERROR(+X171/X$422,"")</f>
        <v/>
      </c>
      <c r="AB171" s="52"/>
      <c r="AC171" s="83">
        <f t="shared" ref="AC171:AC206" si="39">IFERROR(+AC$4*AA171,0)</f>
        <v>0</v>
      </c>
      <c r="AE171" s="106">
        <f t="shared" si="34"/>
        <v>0</v>
      </c>
    </row>
    <row r="172" spans="2:31" ht="21" x14ac:dyDescent="0.25">
      <c r="B172" s="363" t="str">
        <f>+IF(COUNTA('UNITA E CONSUMI SOTTOUTENZE'!C197)&gt;0,'UNITA E CONSUMI SOTTOUTENZE'!B197,"")</f>
        <v/>
      </c>
      <c r="D172" s="83">
        <f>+IF(B172="",0,1*'DATI BOLLETTA'!$D$57*'DATI BOLLETTA'!$C$34*'Articolazione tariffaria'!$F$35)</f>
        <v>0</v>
      </c>
      <c r="E172" s="83">
        <f>+IF(B172="",0,1*'DATI BOLLETTA'!$D$58*'DATI BOLLETTA'!$C$34*'Articolazione tariffaria'!$F$36)</f>
        <v>0</v>
      </c>
      <c r="F172" s="83">
        <f>+IF(B172="",0,1*'DATI BOLLETTA'!$D$59*'DATI BOLLETTA'!$C$34*'Articolazione tariffaria'!$F$37)</f>
        <v>0</v>
      </c>
      <c r="G172" s="84">
        <f t="shared" si="25"/>
        <v>0</v>
      </c>
      <c r="H172" s="50"/>
      <c r="I172" s="130">
        <f>+IF('UNITA E CONSUMI SOTTOUTENZE'!E197&gt;'Articolazione tariffaria'!C$13*'RIPARTIZ SOTTO-UTENZA_dettagl'!C$106,('UNITA E CONSUMI SOTTOUTENZE'!E197-'Articolazione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tariffaria'!C$12*'RIPARTIZ SOTTO-UTENZA_dettagl'!C$106,('UNITA E CONSUMI SOTTOUTENZE'!E197-'Articolazione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tariffaria'!C$11*'RIPARTIZ SOTTO-UTENZA_dettagl'!C$106,('UNITA E CONSUMI SOTTOUTENZE'!E197-'Articolazione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tariffaria'!C$10*'RIPARTIZ SOTTO-UTENZA_dettagl'!C$106,('UNITA E CONSUMI SOTTOUTENZE'!E197-'Articolazione tariffaria'!C$10*'RIPARTIZ SOTTO-UTENZA_dettagl'!C$106)*'Articolazione tariffaria'!F$10+'Articolazione tariffaria'!D$9*'RIPARTIZ SOTTO-UTENZA_dettagl'!C$106*'Articolazione tariffaria'!F$9,'UNITA E CONSUMI SOTTOUTENZE'!E197*'Articolazione tariffaria'!F$9))))*'DATI BOLLETTA'!D$57</f>
        <v>0</v>
      </c>
      <c r="J172" s="83">
        <f>+'UNITA E CONSUMI SOTTOUTENZE'!E197*'Articolazione tariffaria'!$F$31*'DATI BOLLETTA'!$D$58</f>
        <v>0</v>
      </c>
      <c r="K172" s="83">
        <f>+'UNITA E CONSUMI SOTTOUTENZE'!E197*'Articolazione tariffaria'!$F$32*'DATI BOLLETTA'!$D$59</f>
        <v>0</v>
      </c>
      <c r="L172" s="83">
        <f t="shared" si="37"/>
        <v>0</v>
      </c>
      <c r="M172" s="50"/>
      <c r="N172" s="83">
        <f>+'UNITA E CONSUMI SOTTOUTENZE'!E197*'Articolazione tariffaria'!$F$59*'DATI BOLLETTA'!$D$57</f>
        <v>0</v>
      </c>
      <c r="O172" s="83">
        <f>+'UNITA E CONSUMI SOTTOUTENZE'!E197*'Articolazione tariffaria'!$F$59*'DATI BOLLETTA'!$D$58</f>
        <v>0</v>
      </c>
      <c r="P172" s="83">
        <f>+'UNITA E CONSUMI SOTTOUTENZE'!E197*'Articolazione tariffaria'!$F$59*'DATI BOLLETTA'!$D$59</f>
        <v>0</v>
      </c>
      <c r="Q172" s="84">
        <f t="shared" si="27"/>
        <v>0</v>
      </c>
      <c r="R172" s="50"/>
      <c r="S172" s="83">
        <f>+'UNITA E CONSUMI SOTTOUTENZE'!E197*'Articolazione tariffaria'!$F$49*'DATI BOLLETTA'!$D$57</f>
        <v>0</v>
      </c>
      <c r="T172" s="83">
        <f>+'UNITA E CONSUMI SOTTOUTENZE'!E197*'Articolazione tariffaria'!$F$50*'DATI BOLLETTA'!$D$58</f>
        <v>0</v>
      </c>
      <c r="U172" s="83">
        <f>+'UNITA E CONSUMI SOTTOUTENZE'!E197*'Articolazione tariffaria'!$F$51*'DATI BOLLETTA'!$D$59</f>
        <v>0</v>
      </c>
      <c r="V172" s="84">
        <f t="shared" ref="V172:V206" si="40">+SUM(S172:U172)</f>
        <v>0</v>
      </c>
      <c r="W172" s="52"/>
      <c r="X172" s="83">
        <f t="shared" ref="X172:X206" si="41">+G172+L172+Q172+V172</f>
        <v>0</v>
      </c>
      <c r="Y172" s="83">
        <f t="shared" ref="Y172:Y206" si="42">+X172*Y$3</f>
        <v>0</v>
      </c>
      <c r="Z172" s="83">
        <f t="shared" ref="Z172:Z206" si="43">+X172+Y172</f>
        <v>0</v>
      </c>
      <c r="AA172" s="373" t="str">
        <f t="shared" si="38"/>
        <v/>
      </c>
      <c r="AB172" s="52"/>
      <c r="AC172" s="83">
        <f t="shared" si="39"/>
        <v>0</v>
      </c>
      <c r="AE172" s="106">
        <f t="shared" ref="AE172:AE206" si="44">+Z172+AC172</f>
        <v>0</v>
      </c>
    </row>
    <row r="173" spans="2:31" ht="21" x14ac:dyDescent="0.25">
      <c r="B173" s="363" t="str">
        <f>+IF(COUNTA('UNITA E CONSUMI SOTTOUTENZE'!C198)&gt;0,'UNITA E CONSUMI SOTTOUTENZE'!B198,"")</f>
        <v/>
      </c>
      <c r="D173" s="83">
        <f>+IF(B173="",0,1*'DATI BOLLETTA'!$D$57*'DATI BOLLETTA'!$C$34*'Articolazione tariffaria'!$F$35)</f>
        <v>0</v>
      </c>
      <c r="E173" s="83">
        <f>+IF(B173="",0,1*'DATI BOLLETTA'!$D$58*'DATI BOLLETTA'!$C$34*'Articolazione tariffaria'!$F$36)</f>
        <v>0</v>
      </c>
      <c r="F173" s="83">
        <f>+IF(B173="",0,1*'DATI BOLLETTA'!$D$59*'DATI BOLLETTA'!$C$34*'Articolazione tariffaria'!$F$37)</f>
        <v>0</v>
      </c>
      <c r="G173" s="84">
        <f t="shared" si="25"/>
        <v>0</v>
      </c>
      <c r="H173" s="50"/>
      <c r="I173" s="130">
        <f>+IF('UNITA E CONSUMI SOTTOUTENZE'!E198&gt;'Articolazione tariffaria'!C$13*'RIPARTIZ SOTTO-UTENZA_dettagl'!C$106,('UNITA E CONSUMI SOTTOUTENZE'!E198-'Articolazione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tariffaria'!C$12*'RIPARTIZ SOTTO-UTENZA_dettagl'!C$106,('UNITA E CONSUMI SOTTOUTENZE'!E198-'Articolazione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tariffaria'!C$11*'RIPARTIZ SOTTO-UTENZA_dettagl'!C$106,('UNITA E CONSUMI SOTTOUTENZE'!E198-'Articolazione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tariffaria'!C$10*'RIPARTIZ SOTTO-UTENZA_dettagl'!C$106,('UNITA E CONSUMI SOTTOUTENZE'!E198-'Articolazione tariffaria'!C$10*'RIPARTIZ SOTTO-UTENZA_dettagl'!C$106)*'Articolazione tariffaria'!F$10+'Articolazione tariffaria'!D$9*'RIPARTIZ SOTTO-UTENZA_dettagl'!C$106*'Articolazione tariffaria'!F$9,'UNITA E CONSUMI SOTTOUTENZE'!E198*'Articolazione tariffaria'!F$9))))*'DATI BOLLETTA'!D$57</f>
        <v>0</v>
      </c>
      <c r="J173" s="83">
        <f>+'UNITA E CONSUMI SOTTOUTENZE'!E198*'Articolazione tariffaria'!$F$31*'DATI BOLLETTA'!$D$58</f>
        <v>0</v>
      </c>
      <c r="K173" s="83">
        <f>+'UNITA E CONSUMI SOTTOUTENZE'!E198*'Articolazione tariffaria'!$F$32*'DATI BOLLETTA'!$D$59</f>
        <v>0</v>
      </c>
      <c r="L173" s="83">
        <f t="shared" si="37"/>
        <v>0</v>
      </c>
      <c r="M173" s="50"/>
      <c r="N173" s="83">
        <f>+'UNITA E CONSUMI SOTTOUTENZE'!E198*'Articolazione tariffaria'!$F$59*'DATI BOLLETTA'!$D$57</f>
        <v>0</v>
      </c>
      <c r="O173" s="83">
        <f>+'UNITA E CONSUMI SOTTOUTENZE'!E198*'Articolazione tariffaria'!$F$59*'DATI BOLLETTA'!$D$58</f>
        <v>0</v>
      </c>
      <c r="P173" s="83">
        <f>+'UNITA E CONSUMI SOTTOUTENZE'!E198*'Articolazione tariffaria'!$F$59*'DATI BOLLETTA'!$D$59</f>
        <v>0</v>
      </c>
      <c r="Q173" s="84">
        <f t="shared" si="27"/>
        <v>0</v>
      </c>
      <c r="R173" s="50"/>
      <c r="S173" s="83">
        <f>+'UNITA E CONSUMI SOTTOUTENZE'!E198*'Articolazione tariffaria'!$F$49*'DATI BOLLETTA'!$D$57</f>
        <v>0</v>
      </c>
      <c r="T173" s="83">
        <f>+'UNITA E CONSUMI SOTTOUTENZE'!E198*'Articolazione tariffaria'!$F$50*'DATI BOLLETTA'!$D$58</f>
        <v>0</v>
      </c>
      <c r="U173" s="83">
        <f>+'UNITA E CONSUMI SOTTOUTENZE'!E198*'Articolazione tariffaria'!$F$51*'DATI BOLLETTA'!$D$59</f>
        <v>0</v>
      </c>
      <c r="V173" s="84">
        <f t="shared" si="40"/>
        <v>0</v>
      </c>
      <c r="W173" s="52"/>
      <c r="X173" s="83">
        <f t="shared" si="41"/>
        <v>0</v>
      </c>
      <c r="Y173" s="83">
        <f t="shared" si="42"/>
        <v>0</v>
      </c>
      <c r="Z173" s="83">
        <f t="shared" si="43"/>
        <v>0</v>
      </c>
      <c r="AA173" s="373" t="str">
        <f t="shared" si="38"/>
        <v/>
      </c>
      <c r="AB173" s="52"/>
      <c r="AC173" s="83">
        <f t="shared" si="39"/>
        <v>0</v>
      </c>
      <c r="AE173" s="106">
        <f t="shared" si="44"/>
        <v>0</v>
      </c>
    </row>
    <row r="174" spans="2:31" ht="21" x14ac:dyDescent="0.25">
      <c r="B174" s="363" t="str">
        <f>+IF(COUNTA('UNITA E CONSUMI SOTTOUTENZE'!C199)&gt;0,'UNITA E CONSUMI SOTTOUTENZE'!B199,"")</f>
        <v/>
      </c>
      <c r="D174" s="83">
        <f>+IF(B174="",0,1*'DATI BOLLETTA'!$D$57*'DATI BOLLETTA'!$C$34*'Articolazione tariffaria'!$F$35)</f>
        <v>0</v>
      </c>
      <c r="E174" s="83">
        <f>+IF(B174="",0,1*'DATI BOLLETTA'!$D$58*'DATI BOLLETTA'!$C$34*'Articolazione tariffaria'!$F$36)</f>
        <v>0</v>
      </c>
      <c r="F174" s="83">
        <f>+IF(B174="",0,1*'DATI BOLLETTA'!$D$59*'DATI BOLLETTA'!$C$34*'Articolazione tariffaria'!$F$37)</f>
        <v>0</v>
      </c>
      <c r="G174" s="84">
        <f t="shared" si="25"/>
        <v>0</v>
      </c>
      <c r="H174" s="50"/>
      <c r="I174" s="130">
        <f>+IF('UNITA E CONSUMI SOTTOUTENZE'!E199&gt;'Articolazione tariffaria'!C$13*'RIPARTIZ SOTTO-UTENZA_dettagl'!C$106,('UNITA E CONSUMI SOTTOUTENZE'!E199-'Articolazione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tariffaria'!C$12*'RIPARTIZ SOTTO-UTENZA_dettagl'!C$106,('UNITA E CONSUMI SOTTOUTENZE'!E199-'Articolazione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tariffaria'!C$11*'RIPARTIZ SOTTO-UTENZA_dettagl'!C$106,('UNITA E CONSUMI SOTTOUTENZE'!E199-'Articolazione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tariffaria'!C$10*'RIPARTIZ SOTTO-UTENZA_dettagl'!C$106,('UNITA E CONSUMI SOTTOUTENZE'!E199-'Articolazione tariffaria'!C$10*'RIPARTIZ SOTTO-UTENZA_dettagl'!C$106)*'Articolazione tariffaria'!F$10+'Articolazione tariffaria'!D$9*'RIPARTIZ SOTTO-UTENZA_dettagl'!C$106*'Articolazione tariffaria'!F$9,'UNITA E CONSUMI SOTTOUTENZE'!E199*'Articolazione tariffaria'!F$9))))*'DATI BOLLETTA'!D$57</f>
        <v>0</v>
      </c>
      <c r="J174" s="83">
        <f>+'UNITA E CONSUMI SOTTOUTENZE'!E199*'Articolazione tariffaria'!$F$31*'DATI BOLLETTA'!$D$58</f>
        <v>0</v>
      </c>
      <c r="K174" s="83">
        <f>+'UNITA E CONSUMI SOTTOUTENZE'!E199*'Articolazione tariffaria'!$F$32*'DATI BOLLETTA'!$D$59</f>
        <v>0</v>
      </c>
      <c r="L174" s="83">
        <f t="shared" si="37"/>
        <v>0</v>
      </c>
      <c r="M174" s="50"/>
      <c r="N174" s="83">
        <f>+'UNITA E CONSUMI SOTTOUTENZE'!E199*'Articolazione tariffaria'!$F$59*'DATI BOLLETTA'!$D$57</f>
        <v>0</v>
      </c>
      <c r="O174" s="83">
        <f>+'UNITA E CONSUMI SOTTOUTENZE'!E199*'Articolazione tariffaria'!$F$59*'DATI BOLLETTA'!$D$58</f>
        <v>0</v>
      </c>
      <c r="P174" s="83">
        <f>+'UNITA E CONSUMI SOTTOUTENZE'!E199*'Articolazione tariffaria'!$F$59*'DATI BOLLETTA'!$D$59</f>
        <v>0</v>
      </c>
      <c r="Q174" s="84">
        <f t="shared" si="27"/>
        <v>0</v>
      </c>
      <c r="R174" s="50"/>
      <c r="S174" s="83">
        <f>+'UNITA E CONSUMI SOTTOUTENZE'!E199*'Articolazione tariffaria'!$F$49*'DATI BOLLETTA'!$D$57</f>
        <v>0</v>
      </c>
      <c r="T174" s="83">
        <f>+'UNITA E CONSUMI SOTTOUTENZE'!E199*'Articolazione tariffaria'!$F$50*'DATI BOLLETTA'!$D$58</f>
        <v>0</v>
      </c>
      <c r="U174" s="83">
        <f>+'UNITA E CONSUMI SOTTOUTENZE'!E199*'Articolazione tariffaria'!$F$51*'DATI BOLLETTA'!$D$59</f>
        <v>0</v>
      </c>
      <c r="V174" s="84">
        <f t="shared" si="40"/>
        <v>0</v>
      </c>
      <c r="W174" s="52"/>
      <c r="X174" s="83">
        <f t="shared" si="41"/>
        <v>0</v>
      </c>
      <c r="Y174" s="83">
        <f t="shared" si="42"/>
        <v>0</v>
      </c>
      <c r="Z174" s="83">
        <f t="shared" si="43"/>
        <v>0</v>
      </c>
      <c r="AA174" s="373" t="str">
        <f t="shared" si="38"/>
        <v/>
      </c>
      <c r="AB174" s="52"/>
      <c r="AC174" s="83">
        <f t="shared" si="39"/>
        <v>0</v>
      </c>
      <c r="AE174" s="106">
        <f t="shared" si="44"/>
        <v>0</v>
      </c>
    </row>
    <row r="175" spans="2:31" ht="21" x14ac:dyDescent="0.25">
      <c r="B175" s="363" t="str">
        <f>+IF(COUNTA('UNITA E CONSUMI SOTTOUTENZE'!C200)&gt;0,'UNITA E CONSUMI SOTTOUTENZE'!B200,"")</f>
        <v/>
      </c>
      <c r="D175" s="83">
        <f>+IF(B175="",0,1*'DATI BOLLETTA'!$D$57*'DATI BOLLETTA'!$C$34*'Articolazione tariffaria'!$F$35)</f>
        <v>0</v>
      </c>
      <c r="E175" s="83">
        <f>+IF(B175="",0,1*'DATI BOLLETTA'!$D$58*'DATI BOLLETTA'!$C$34*'Articolazione tariffaria'!$F$36)</f>
        <v>0</v>
      </c>
      <c r="F175" s="83">
        <f>+IF(B175="",0,1*'DATI BOLLETTA'!$D$59*'DATI BOLLETTA'!$C$34*'Articolazione tariffaria'!$F$37)</f>
        <v>0</v>
      </c>
      <c r="G175" s="84">
        <f t="shared" si="25"/>
        <v>0</v>
      </c>
      <c r="H175" s="50"/>
      <c r="I175" s="130">
        <f>+IF('UNITA E CONSUMI SOTTOUTENZE'!E200&gt;'Articolazione tariffaria'!C$13*'RIPARTIZ SOTTO-UTENZA_dettagl'!C$106,('UNITA E CONSUMI SOTTOUTENZE'!E200-'Articolazione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tariffaria'!C$12*'RIPARTIZ SOTTO-UTENZA_dettagl'!C$106,('UNITA E CONSUMI SOTTOUTENZE'!E200-'Articolazione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tariffaria'!C$11*'RIPARTIZ SOTTO-UTENZA_dettagl'!C$106,('UNITA E CONSUMI SOTTOUTENZE'!E200-'Articolazione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tariffaria'!C$10*'RIPARTIZ SOTTO-UTENZA_dettagl'!C$106,('UNITA E CONSUMI SOTTOUTENZE'!E200-'Articolazione tariffaria'!C$10*'RIPARTIZ SOTTO-UTENZA_dettagl'!C$106)*'Articolazione tariffaria'!F$10+'Articolazione tariffaria'!D$9*'RIPARTIZ SOTTO-UTENZA_dettagl'!C$106*'Articolazione tariffaria'!F$9,'UNITA E CONSUMI SOTTOUTENZE'!E200*'Articolazione tariffaria'!F$9))))*'DATI BOLLETTA'!D$57</f>
        <v>0</v>
      </c>
      <c r="J175" s="83">
        <f>+'UNITA E CONSUMI SOTTOUTENZE'!E200*'Articolazione tariffaria'!$F$31*'DATI BOLLETTA'!$D$58</f>
        <v>0</v>
      </c>
      <c r="K175" s="83">
        <f>+'UNITA E CONSUMI SOTTOUTENZE'!E200*'Articolazione tariffaria'!$F$32*'DATI BOLLETTA'!$D$59</f>
        <v>0</v>
      </c>
      <c r="L175" s="83">
        <f t="shared" si="37"/>
        <v>0</v>
      </c>
      <c r="M175" s="50"/>
      <c r="N175" s="83">
        <f>+'UNITA E CONSUMI SOTTOUTENZE'!E200*'Articolazione tariffaria'!$F$59*'DATI BOLLETTA'!$D$57</f>
        <v>0</v>
      </c>
      <c r="O175" s="83">
        <f>+'UNITA E CONSUMI SOTTOUTENZE'!E200*'Articolazione tariffaria'!$F$59*'DATI BOLLETTA'!$D$58</f>
        <v>0</v>
      </c>
      <c r="P175" s="83">
        <f>+'UNITA E CONSUMI SOTTOUTENZE'!E200*'Articolazione tariffaria'!$F$59*'DATI BOLLETTA'!$D$59</f>
        <v>0</v>
      </c>
      <c r="Q175" s="84">
        <f t="shared" si="27"/>
        <v>0</v>
      </c>
      <c r="R175" s="50"/>
      <c r="S175" s="83">
        <f>+'UNITA E CONSUMI SOTTOUTENZE'!E200*'Articolazione tariffaria'!$F$49*'DATI BOLLETTA'!$D$57</f>
        <v>0</v>
      </c>
      <c r="T175" s="83">
        <f>+'UNITA E CONSUMI SOTTOUTENZE'!E200*'Articolazione tariffaria'!$F$50*'DATI BOLLETTA'!$D$58</f>
        <v>0</v>
      </c>
      <c r="U175" s="83">
        <f>+'UNITA E CONSUMI SOTTOUTENZE'!E200*'Articolazione tariffaria'!$F$51*'DATI BOLLETTA'!$D$59</f>
        <v>0</v>
      </c>
      <c r="V175" s="84">
        <f t="shared" si="40"/>
        <v>0</v>
      </c>
      <c r="W175" s="52"/>
      <c r="X175" s="83">
        <f t="shared" si="41"/>
        <v>0</v>
      </c>
      <c r="Y175" s="83">
        <f t="shared" si="42"/>
        <v>0</v>
      </c>
      <c r="Z175" s="83">
        <f t="shared" si="43"/>
        <v>0</v>
      </c>
      <c r="AA175" s="373" t="str">
        <f t="shared" si="38"/>
        <v/>
      </c>
      <c r="AB175" s="52"/>
      <c r="AC175" s="83">
        <f t="shared" si="39"/>
        <v>0</v>
      </c>
      <c r="AE175" s="106">
        <f t="shared" si="44"/>
        <v>0</v>
      </c>
    </row>
    <row r="176" spans="2:31" ht="21" x14ac:dyDescent="0.25">
      <c r="B176" s="363" t="str">
        <f>+IF(COUNTA('UNITA E CONSUMI SOTTOUTENZE'!C201)&gt;0,'UNITA E CONSUMI SOTTOUTENZE'!B201,"")</f>
        <v/>
      </c>
      <c r="D176" s="83">
        <f>+IF(B176="",0,1*'DATI BOLLETTA'!$D$57*'DATI BOLLETTA'!$C$34*'Articolazione tariffaria'!$F$35)</f>
        <v>0</v>
      </c>
      <c r="E176" s="83">
        <f>+IF(B176="",0,1*'DATI BOLLETTA'!$D$58*'DATI BOLLETTA'!$C$34*'Articolazione tariffaria'!$F$36)</f>
        <v>0</v>
      </c>
      <c r="F176" s="83">
        <f>+IF(B176="",0,1*'DATI BOLLETTA'!$D$59*'DATI BOLLETTA'!$C$34*'Articolazione tariffaria'!$F$37)</f>
        <v>0</v>
      </c>
      <c r="G176" s="84">
        <f t="shared" si="25"/>
        <v>0</v>
      </c>
      <c r="H176" s="50"/>
      <c r="I176" s="130">
        <f>+IF('UNITA E CONSUMI SOTTOUTENZE'!E201&gt;'Articolazione tariffaria'!C$13*'RIPARTIZ SOTTO-UTENZA_dettagl'!C$106,('UNITA E CONSUMI SOTTOUTENZE'!E201-'Articolazione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tariffaria'!C$12*'RIPARTIZ SOTTO-UTENZA_dettagl'!C$106,('UNITA E CONSUMI SOTTOUTENZE'!E201-'Articolazione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tariffaria'!C$11*'RIPARTIZ SOTTO-UTENZA_dettagl'!C$106,('UNITA E CONSUMI SOTTOUTENZE'!E201-'Articolazione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tariffaria'!C$10*'RIPARTIZ SOTTO-UTENZA_dettagl'!C$106,('UNITA E CONSUMI SOTTOUTENZE'!E201-'Articolazione tariffaria'!C$10*'RIPARTIZ SOTTO-UTENZA_dettagl'!C$106)*'Articolazione tariffaria'!F$10+'Articolazione tariffaria'!D$9*'RIPARTIZ SOTTO-UTENZA_dettagl'!C$106*'Articolazione tariffaria'!F$9,'UNITA E CONSUMI SOTTOUTENZE'!E201*'Articolazione tariffaria'!F$9))))*'DATI BOLLETTA'!D$57</f>
        <v>0</v>
      </c>
      <c r="J176" s="83">
        <f>+'UNITA E CONSUMI SOTTOUTENZE'!E201*'Articolazione tariffaria'!$F$31*'DATI BOLLETTA'!$D$58</f>
        <v>0</v>
      </c>
      <c r="K176" s="83">
        <f>+'UNITA E CONSUMI SOTTOUTENZE'!E201*'Articolazione tariffaria'!$F$32*'DATI BOLLETTA'!$D$59</f>
        <v>0</v>
      </c>
      <c r="L176" s="83">
        <f t="shared" si="37"/>
        <v>0</v>
      </c>
      <c r="M176" s="50"/>
      <c r="N176" s="83">
        <f>+'UNITA E CONSUMI SOTTOUTENZE'!E201*'Articolazione tariffaria'!$F$59*'DATI BOLLETTA'!$D$57</f>
        <v>0</v>
      </c>
      <c r="O176" s="83">
        <f>+'UNITA E CONSUMI SOTTOUTENZE'!E201*'Articolazione tariffaria'!$F$59*'DATI BOLLETTA'!$D$58</f>
        <v>0</v>
      </c>
      <c r="P176" s="83">
        <f>+'UNITA E CONSUMI SOTTOUTENZE'!E201*'Articolazione tariffaria'!$F$59*'DATI BOLLETTA'!$D$59</f>
        <v>0</v>
      </c>
      <c r="Q176" s="84">
        <f t="shared" si="27"/>
        <v>0</v>
      </c>
      <c r="R176" s="50"/>
      <c r="S176" s="83">
        <f>+'UNITA E CONSUMI SOTTOUTENZE'!E201*'Articolazione tariffaria'!$F$49*'DATI BOLLETTA'!$D$57</f>
        <v>0</v>
      </c>
      <c r="T176" s="83">
        <f>+'UNITA E CONSUMI SOTTOUTENZE'!E201*'Articolazione tariffaria'!$F$50*'DATI BOLLETTA'!$D$58</f>
        <v>0</v>
      </c>
      <c r="U176" s="83">
        <f>+'UNITA E CONSUMI SOTTOUTENZE'!E201*'Articolazione tariffaria'!$F$51*'DATI BOLLETTA'!$D$59</f>
        <v>0</v>
      </c>
      <c r="V176" s="84">
        <f t="shared" si="40"/>
        <v>0</v>
      </c>
      <c r="W176" s="52"/>
      <c r="X176" s="83">
        <f t="shared" si="41"/>
        <v>0</v>
      </c>
      <c r="Y176" s="83">
        <f t="shared" si="42"/>
        <v>0</v>
      </c>
      <c r="Z176" s="83">
        <f t="shared" si="43"/>
        <v>0</v>
      </c>
      <c r="AA176" s="373" t="str">
        <f t="shared" si="38"/>
        <v/>
      </c>
      <c r="AB176" s="52"/>
      <c r="AC176" s="83">
        <f t="shared" si="39"/>
        <v>0</v>
      </c>
      <c r="AE176" s="106">
        <f t="shared" si="44"/>
        <v>0</v>
      </c>
    </row>
    <row r="177" spans="2:31" ht="21" x14ac:dyDescent="0.25">
      <c r="B177" s="363" t="str">
        <f>+IF(COUNTA('UNITA E CONSUMI SOTTOUTENZE'!C202)&gt;0,'UNITA E CONSUMI SOTTOUTENZE'!B202,"")</f>
        <v/>
      </c>
      <c r="D177" s="83">
        <f>+IF(B177="",0,1*'DATI BOLLETTA'!$D$57*'DATI BOLLETTA'!$C$34*'Articolazione tariffaria'!$F$35)</f>
        <v>0</v>
      </c>
      <c r="E177" s="83">
        <f>+IF(B177="",0,1*'DATI BOLLETTA'!$D$58*'DATI BOLLETTA'!$C$34*'Articolazione tariffaria'!$F$36)</f>
        <v>0</v>
      </c>
      <c r="F177" s="83">
        <f>+IF(B177="",0,1*'DATI BOLLETTA'!$D$59*'DATI BOLLETTA'!$C$34*'Articolazione tariffaria'!$F$37)</f>
        <v>0</v>
      </c>
      <c r="G177" s="84">
        <f t="shared" si="25"/>
        <v>0</v>
      </c>
      <c r="H177" s="50"/>
      <c r="I177" s="130">
        <f>+IF('UNITA E CONSUMI SOTTOUTENZE'!E202&gt;'Articolazione tariffaria'!C$13*'RIPARTIZ SOTTO-UTENZA_dettagl'!C$106,('UNITA E CONSUMI SOTTOUTENZE'!E202-'Articolazione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tariffaria'!C$12*'RIPARTIZ SOTTO-UTENZA_dettagl'!C$106,('UNITA E CONSUMI SOTTOUTENZE'!E202-'Articolazione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tariffaria'!C$11*'RIPARTIZ SOTTO-UTENZA_dettagl'!C$106,('UNITA E CONSUMI SOTTOUTENZE'!E202-'Articolazione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tariffaria'!C$10*'RIPARTIZ SOTTO-UTENZA_dettagl'!C$106,('UNITA E CONSUMI SOTTOUTENZE'!E202-'Articolazione tariffaria'!C$10*'RIPARTIZ SOTTO-UTENZA_dettagl'!C$106)*'Articolazione tariffaria'!F$10+'Articolazione tariffaria'!D$9*'RIPARTIZ SOTTO-UTENZA_dettagl'!C$106*'Articolazione tariffaria'!F$9,'UNITA E CONSUMI SOTTOUTENZE'!E202*'Articolazione tariffaria'!F$9))))*'DATI BOLLETTA'!D$57</f>
        <v>0</v>
      </c>
      <c r="J177" s="83">
        <f>+'UNITA E CONSUMI SOTTOUTENZE'!E202*'Articolazione tariffaria'!$F$31*'DATI BOLLETTA'!$D$58</f>
        <v>0</v>
      </c>
      <c r="K177" s="83">
        <f>+'UNITA E CONSUMI SOTTOUTENZE'!E202*'Articolazione tariffaria'!$F$32*'DATI BOLLETTA'!$D$59</f>
        <v>0</v>
      </c>
      <c r="L177" s="83">
        <f t="shared" si="37"/>
        <v>0</v>
      </c>
      <c r="M177" s="50"/>
      <c r="N177" s="83">
        <f>+'UNITA E CONSUMI SOTTOUTENZE'!E202*'Articolazione tariffaria'!$F$59*'DATI BOLLETTA'!$D$57</f>
        <v>0</v>
      </c>
      <c r="O177" s="83">
        <f>+'UNITA E CONSUMI SOTTOUTENZE'!E202*'Articolazione tariffaria'!$F$59*'DATI BOLLETTA'!$D$58</f>
        <v>0</v>
      </c>
      <c r="P177" s="83">
        <f>+'UNITA E CONSUMI SOTTOUTENZE'!E202*'Articolazione tariffaria'!$F$59*'DATI BOLLETTA'!$D$59</f>
        <v>0</v>
      </c>
      <c r="Q177" s="84">
        <f t="shared" si="27"/>
        <v>0</v>
      </c>
      <c r="R177" s="50"/>
      <c r="S177" s="83">
        <f>+'UNITA E CONSUMI SOTTOUTENZE'!E202*'Articolazione tariffaria'!$F$49*'DATI BOLLETTA'!$D$57</f>
        <v>0</v>
      </c>
      <c r="T177" s="83">
        <f>+'UNITA E CONSUMI SOTTOUTENZE'!E202*'Articolazione tariffaria'!$F$50*'DATI BOLLETTA'!$D$58</f>
        <v>0</v>
      </c>
      <c r="U177" s="83">
        <f>+'UNITA E CONSUMI SOTTOUTENZE'!E202*'Articolazione tariffaria'!$F$51*'DATI BOLLETTA'!$D$59</f>
        <v>0</v>
      </c>
      <c r="V177" s="84">
        <f t="shared" si="40"/>
        <v>0</v>
      </c>
      <c r="W177" s="52"/>
      <c r="X177" s="83">
        <f t="shared" si="41"/>
        <v>0</v>
      </c>
      <c r="Y177" s="83">
        <f t="shared" si="42"/>
        <v>0</v>
      </c>
      <c r="Z177" s="83">
        <f t="shared" si="43"/>
        <v>0</v>
      </c>
      <c r="AA177" s="373" t="str">
        <f t="shared" si="38"/>
        <v/>
      </c>
      <c r="AB177" s="52"/>
      <c r="AC177" s="83">
        <f t="shared" si="39"/>
        <v>0</v>
      </c>
      <c r="AE177" s="106">
        <f t="shared" si="44"/>
        <v>0</v>
      </c>
    </row>
    <row r="178" spans="2:31" ht="21" x14ac:dyDescent="0.25">
      <c r="B178" s="363" t="str">
        <f>+IF(COUNTA('UNITA E CONSUMI SOTTOUTENZE'!C203)&gt;0,'UNITA E CONSUMI SOTTOUTENZE'!B203,"")</f>
        <v/>
      </c>
      <c r="D178" s="83">
        <f>+IF(B178="",0,1*'DATI BOLLETTA'!$D$57*'DATI BOLLETTA'!$C$34*'Articolazione tariffaria'!$F$35)</f>
        <v>0</v>
      </c>
      <c r="E178" s="83">
        <f>+IF(B178="",0,1*'DATI BOLLETTA'!$D$58*'DATI BOLLETTA'!$C$34*'Articolazione tariffaria'!$F$36)</f>
        <v>0</v>
      </c>
      <c r="F178" s="83">
        <f>+IF(B178="",0,1*'DATI BOLLETTA'!$D$59*'DATI BOLLETTA'!$C$34*'Articolazione tariffaria'!$F$37)</f>
        <v>0</v>
      </c>
      <c r="G178" s="84">
        <f t="shared" si="25"/>
        <v>0</v>
      </c>
      <c r="H178" s="50"/>
      <c r="I178" s="130">
        <f>+IF('UNITA E CONSUMI SOTTOUTENZE'!E203&gt;'Articolazione tariffaria'!C$13*'RIPARTIZ SOTTO-UTENZA_dettagl'!C$106,('UNITA E CONSUMI SOTTOUTENZE'!E203-'Articolazione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tariffaria'!C$12*'RIPARTIZ SOTTO-UTENZA_dettagl'!C$106,('UNITA E CONSUMI SOTTOUTENZE'!E203-'Articolazione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tariffaria'!C$11*'RIPARTIZ SOTTO-UTENZA_dettagl'!C$106,('UNITA E CONSUMI SOTTOUTENZE'!E203-'Articolazione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tariffaria'!C$10*'RIPARTIZ SOTTO-UTENZA_dettagl'!C$106,('UNITA E CONSUMI SOTTOUTENZE'!E203-'Articolazione tariffaria'!C$10*'RIPARTIZ SOTTO-UTENZA_dettagl'!C$106)*'Articolazione tariffaria'!F$10+'Articolazione tariffaria'!D$9*'RIPARTIZ SOTTO-UTENZA_dettagl'!C$106*'Articolazione tariffaria'!F$9,'UNITA E CONSUMI SOTTOUTENZE'!E203*'Articolazione tariffaria'!F$9))))*'DATI BOLLETTA'!D$57</f>
        <v>0</v>
      </c>
      <c r="J178" s="83">
        <f>+'UNITA E CONSUMI SOTTOUTENZE'!E203*'Articolazione tariffaria'!$F$31*'DATI BOLLETTA'!$D$58</f>
        <v>0</v>
      </c>
      <c r="K178" s="83">
        <f>+'UNITA E CONSUMI SOTTOUTENZE'!E203*'Articolazione tariffaria'!$F$32*'DATI BOLLETTA'!$D$59</f>
        <v>0</v>
      </c>
      <c r="L178" s="83">
        <f t="shared" si="37"/>
        <v>0</v>
      </c>
      <c r="M178" s="50"/>
      <c r="N178" s="83">
        <f>+'UNITA E CONSUMI SOTTOUTENZE'!E203*'Articolazione tariffaria'!$F$59*'DATI BOLLETTA'!$D$57</f>
        <v>0</v>
      </c>
      <c r="O178" s="83">
        <f>+'UNITA E CONSUMI SOTTOUTENZE'!E203*'Articolazione tariffaria'!$F$59*'DATI BOLLETTA'!$D$58</f>
        <v>0</v>
      </c>
      <c r="P178" s="83">
        <f>+'UNITA E CONSUMI SOTTOUTENZE'!E203*'Articolazione tariffaria'!$F$59*'DATI BOLLETTA'!$D$59</f>
        <v>0</v>
      </c>
      <c r="Q178" s="84">
        <f t="shared" si="27"/>
        <v>0</v>
      </c>
      <c r="R178" s="50"/>
      <c r="S178" s="83">
        <f>+'UNITA E CONSUMI SOTTOUTENZE'!E203*'Articolazione tariffaria'!$F$49*'DATI BOLLETTA'!$D$57</f>
        <v>0</v>
      </c>
      <c r="T178" s="83">
        <f>+'UNITA E CONSUMI SOTTOUTENZE'!E203*'Articolazione tariffaria'!$F$50*'DATI BOLLETTA'!$D$58</f>
        <v>0</v>
      </c>
      <c r="U178" s="83">
        <f>+'UNITA E CONSUMI SOTTOUTENZE'!E203*'Articolazione tariffaria'!$F$51*'DATI BOLLETTA'!$D$59</f>
        <v>0</v>
      </c>
      <c r="V178" s="84">
        <f t="shared" si="40"/>
        <v>0</v>
      </c>
      <c r="W178" s="52"/>
      <c r="X178" s="83">
        <f t="shared" si="41"/>
        <v>0</v>
      </c>
      <c r="Y178" s="83">
        <f t="shared" si="42"/>
        <v>0</v>
      </c>
      <c r="Z178" s="83">
        <f t="shared" si="43"/>
        <v>0</v>
      </c>
      <c r="AA178" s="373" t="str">
        <f t="shared" si="38"/>
        <v/>
      </c>
      <c r="AB178" s="52"/>
      <c r="AC178" s="83">
        <f t="shared" si="39"/>
        <v>0</v>
      </c>
      <c r="AE178" s="106">
        <f t="shared" si="44"/>
        <v>0</v>
      </c>
    </row>
    <row r="179" spans="2:31" ht="21" x14ac:dyDescent="0.25">
      <c r="B179" s="363" t="str">
        <f>+IF(COUNTA('UNITA E CONSUMI SOTTOUTENZE'!C204)&gt;0,'UNITA E CONSUMI SOTTOUTENZE'!B204,"")</f>
        <v/>
      </c>
      <c r="D179" s="83">
        <f>+IF(B179="",0,1*'DATI BOLLETTA'!$D$57*'DATI BOLLETTA'!$C$34*'Articolazione tariffaria'!$F$35)</f>
        <v>0</v>
      </c>
      <c r="E179" s="83">
        <f>+IF(B179="",0,1*'DATI BOLLETTA'!$D$58*'DATI BOLLETTA'!$C$34*'Articolazione tariffaria'!$F$36)</f>
        <v>0</v>
      </c>
      <c r="F179" s="83">
        <f>+IF(B179="",0,1*'DATI BOLLETTA'!$D$59*'DATI BOLLETTA'!$C$34*'Articolazione tariffaria'!$F$37)</f>
        <v>0</v>
      </c>
      <c r="G179" s="84">
        <f t="shared" si="25"/>
        <v>0</v>
      </c>
      <c r="H179" s="50"/>
      <c r="I179" s="130">
        <f>+IF('UNITA E CONSUMI SOTTOUTENZE'!E204&gt;'Articolazione tariffaria'!C$13*'RIPARTIZ SOTTO-UTENZA_dettagl'!C$106,('UNITA E CONSUMI SOTTOUTENZE'!E204-'Articolazione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tariffaria'!C$12*'RIPARTIZ SOTTO-UTENZA_dettagl'!C$106,('UNITA E CONSUMI SOTTOUTENZE'!E204-'Articolazione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tariffaria'!C$11*'RIPARTIZ SOTTO-UTENZA_dettagl'!C$106,('UNITA E CONSUMI SOTTOUTENZE'!E204-'Articolazione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tariffaria'!C$10*'RIPARTIZ SOTTO-UTENZA_dettagl'!C$106,('UNITA E CONSUMI SOTTOUTENZE'!E204-'Articolazione tariffaria'!C$10*'RIPARTIZ SOTTO-UTENZA_dettagl'!C$106)*'Articolazione tariffaria'!F$10+'Articolazione tariffaria'!D$9*'RIPARTIZ SOTTO-UTENZA_dettagl'!C$106*'Articolazione tariffaria'!F$9,'UNITA E CONSUMI SOTTOUTENZE'!E204*'Articolazione tariffaria'!F$9))))*'DATI BOLLETTA'!D$57</f>
        <v>0</v>
      </c>
      <c r="J179" s="83">
        <f>+'UNITA E CONSUMI SOTTOUTENZE'!E204*'Articolazione tariffaria'!$F$31*'DATI BOLLETTA'!$D$58</f>
        <v>0</v>
      </c>
      <c r="K179" s="83">
        <f>+'UNITA E CONSUMI SOTTOUTENZE'!E204*'Articolazione tariffaria'!$F$32*'DATI BOLLETTA'!$D$59</f>
        <v>0</v>
      </c>
      <c r="L179" s="83">
        <f t="shared" si="37"/>
        <v>0</v>
      </c>
      <c r="M179" s="50"/>
      <c r="N179" s="83">
        <f>+'UNITA E CONSUMI SOTTOUTENZE'!E204*'Articolazione tariffaria'!$F$59*'DATI BOLLETTA'!$D$57</f>
        <v>0</v>
      </c>
      <c r="O179" s="83">
        <f>+'UNITA E CONSUMI SOTTOUTENZE'!E204*'Articolazione tariffaria'!$F$59*'DATI BOLLETTA'!$D$58</f>
        <v>0</v>
      </c>
      <c r="P179" s="83">
        <f>+'UNITA E CONSUMI SOTTOUTENZE'!E204*'Articolazione tariffaria'!$F$59*'DATI BOLLETTA'!$D$59</f>
        <v>0</v>
      </c>
      <c r="Q179" s="84">
        <f t="shared" si="27"/>
        <v>0</v>
      </c>
      <c r="R179" s="50"/>
      <c r="S179" s="83">
        <f>+'UNITA E CONSUMI SOTTOUTENZE'!E204*'Articolazione tariffaria'!$F$49*'DATI BOLLETTA'!$D$57</f>
        <v>0</v>
      </c>
      <c r="T179" s="83">
        <f>+'UNITA E CONSUMI SOTTOUTENZE'!E204*'Articolazione tariffaria'!$F$50*'DATI BOLLETTA'!$D$58</f>
        <v>0</v>
      </c>
      <c r="U179" s="83">
        <f>+'UNITA E CONSUMI SOTTOUTENZE'!E204*'Articolazione tariffaria'!$F$51*'DATI BOLLETTA'!$D$59</f>
        <v>0</v>
      </c>
      <c r="V179" s="84">
        <f t="shared" si="40"/>
        <v>0</v>
      </c>
      <c r="W179" s="52"/>
      <c r="X179" s="83">
        <f t="shared" si="41"/>
        <v>0</v>
      </c>
      <c r="Y179" s="83">
        <f t="shared" si="42"/>
        <v>0</v>
      </c>
      <c r="Z179" s="83">
        <f t="shared" si="43"/>
        <v>0</v>
      </c>
      <c r="AA179" s="373" t="str">
        <f t="shared" si="38"/>
        <v/>
      </c>
      <c r="AB179" s="52"/>
      <c r="AC179" s="83">
        <f t="shared" si="39"/>
        <v>0</v>
      </c>
      <c r="AE179" s="106">
        <f t="shared" si="44"/>
        <v>0</v>
      </c>
    </row>
    <row r="180" spans="2:31" ht="21" x14ac:dyDescent="0.25">
      <c r="B180" s="363" t="str">
        <f>+IF(COUNTA('UNITA E CONSUMI SOTTOUTENZE'!C205)&gt;0,'UNITA E CONSUMI SOTTOUTENZE'!B205,"")</f>
        <v/>
      </c>
      <c r="D180" s="83">
        <f>+IF(B180="",0,1*'DATI BOLLETTA'!$D$57*'DATI BOLLETTA'!$C$34*'Articolazione tariffaria'!$F$35)</f>
        <v>0</v>
      </c>
      <c r="E180" s="83">
        <f>+IF(B180="",0,1*'DATI BOLLETTA'!$D$58*'DATI BOLLETTA'!$C$34*'Articolazione tariffaria'!$F$36)</f>
        <v>0</v>
      </c>
      <c r="F180" s="83">
        <f>+IF(B180="",0,1*'DATI BOLLETTA'!$D$59*'DATI BOLLETTA'!$C$34*'Articolazione tariffaria'!$F$37)</f>
        <v>0</v>
      </c>
      <c r="G180" s="84">
        <f t="shared" si="25"/>
        <v>0</v>
      </c>
      <c r="H180" s="50"/>
      <c r="I180" s="130">
        <f>+IF('UNITA E CONSUMI SOTTOUTENZE'!E205&gt;'Articolazione tariffaria'!C$13*'RIPARTIZ SOTTO-UTENZA_dettagl'!C$106,('UNITA E CONSUMI SOTTOUTENZE'!E205-'Articolazione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tariffaria'!C$12*'RIPARTIZ SOTTO-UTENZA_dettagl'!C$106,('UNITA E CONSUMI SOTTOUTENZE'!E205-'Articolazione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tariffaria'!C$11*'RIPARTIZ SOTTO-UTENZA_dettagl'!C$106,('UNITA E CONSUMI SOTTOUTENZE'!E205-'Articolazione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tariffaria'!C$10*'RIPARTIZ SOTTO-UTENZA_dettagl'!C$106,('UNITA E CONSUMI SOTTOUTENZE'!E205-'Articolazione tariffaria'!C$10*'RIPARTIZ SOTTO-UTENZA_dettagl'!C$106)*'Articolazione tariffaria'!F$10+'Articolazione tariffaria'!D$9*'RIPARTIZ SOTTO-UTENZA_dettagl'!C$106*'Articolazione tariffaria'!F$9,'UNITA E CONSUMI SOTTOUTENZE'!E205*'Articolazione tariffaria'!F$9))))*'DATI BOLLETTA'!D$57</f>
        <v>0</v>
      </c>
      <c r="J180" s="83">
        <f>+'UNITA E CONSUMI SOTTOUTENZE'!E205*'Articolazione tariffaria'!$F$31*'DATI BOLLETTA'!$D$58</f>
        <v>0</v>
      </c>
      <c r="K180" s="83">
        <f>+'UNITA E CONSUMI SOTTOUTENZE'!E205*'Articolazione tariffaria'!$F$32*'DATI BOLLETTA'!$D$59</f>
        <v>0</v>
      </c>
      <c r="L180" s="83">
        <f t="shared" si="37"/>
        <v>0</v>
      </c>
      <c r="M180" s="50"/>
      <c r="N180" s="83">
        <f>+'UNITA E CONSUMI SOTTOUTENZE'!E205*'Articolazione tariffaria'!$F$59*'DATI BOLLETTA'!$D$57</f>
        <v>0</v>
      </c>
      <c r="O180" s="83">
        <f>+'UNITA E CONSUMI SOTTOUTENZE'!E205*'Articolazione tariffaria'!$F$59*'DATI BOLLETTA'!$D$58</f>
        <v>0</v>
      </c>
      <c r="P180" s="83">
        <f>+'UNITA E CONSUMI SOTTOUTENZE'!E205*'Articolazione tariffaria'!$F$59*'DATI BOLLETTA'!$D$59</f>
        <v>0</v>
      </c>
      <c r="Q180" s="84">
        <f t="shared" si="27"/>
        <v>0</v>
      </c>
      <c r="R180" s="50"/>
      <c r="S180" s="83">
        <f>+'UNITA E CONSUMI SOTTOUTENZE'!E205*'Articolazione tariffaria'!$F$49*'DATI BOLLETTA'!$D$57</f>
        <v>0</v>
      </c>
      <c r="T180" s="83">
        <f>+'UNITA E CONSUMI SOTTOUTENZE'!E205*'Articolazione tariffaria'!$F$50*'DATI BOLLETTA'!$D$58</f>
        <v>0</v>
      </c>
      <c r="U180" s="83">
        <f>+'UNITA E CONSUMI SOTTOUTENZE'!E205*'Articolazione tariffaria'!$F$51*'DATI BOLLETTA'!$D$59</f>
        <v>0</v>
      </c>
      <c r="V180" s="84">
        <f t="shared" si="40"/>
        <v>0</v>
      </c>
      <c r="W180" s="52"/>
      <c r="X180" s="83">
        <f t="shared" si="41"/>
        <v>0</v>
      </c>
      <c r="Y180" s="83">
        <f t="shared" si="42"/>
        <v>0</v>
      </c>
      <c r="Z180" s="83">
        <f t="shared" si="43"/>
        <v>0</v>
      </c>
      <c r="AA180" s="373" t="str">
        <f t="shared" si="38"/>
        <v/>
      </c>
      <c r="AB180" s="52"/>
      <c r="AC180" s="83">
        <f t="shared" si="39"/>
        <v>0</v>
      </c>
      <c r="AE180" s="106">
        <f t="shared" si="44"/>
        <v>0</v>
      </c>
    </row>
    <row r="181" spans="2:31" ht="21" x14ac:dyDescent="0.25">
      <c r="B181" s="363" t="str">
        <f>+IF(COUNTA('UNITA E CONSUMI SOTTOUTENZE'!C206)&gt;0,'UNITA E CONSUMI SOTTOUTENZE'!B206,"")</f>
        <v/>
      </c>
      <c r="D181" s="83">
        <f>+IF(B181="",0,1*'DATI BOLLETTA'!$D$57*'DATI BOLLETTA'!$C$34*'Articolazione tariffaria'!$F$35)</f>
        <v>0</v>
      </c>
      <c r="E181" s="83">
        <f>+IF(B181="",0,1*'DATI BOLLETTA'!$D$58*'DATI BOLLETTA'!$C$34*'Articolazione tariffaria'!$F$36)</f>
        <v>0</v>
      </c>
      <c r="F181" s="83">
        <f>+IF(B181="",0,1*'DATI BOLLETTA'!$D$59*'DATI BOLLETTA'!$C$34*'Articolazione tariffaria'!$F$37)</f>
        <v>0</v>
      </c>
      <c r="G181" s="84">
        <f t="shared" si="25"/>
        <v>0</v>
      </c>
      <c r="H181" s="50"/>
      <c r="I181" s="130">
        <f>+IF('UNITA E CONSUMI SOTTOUTENZE'!E206&gt;'Articolazione tariffaria'!C$13*'RIPARTIZ SOTTO-UTENZA_dettagl'!C$106,('UNITA E CONSUMI SOTTOUTENZE'!E206-'Articolazione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tariffaria'!C$12*'RIPARTIZ SOTTO-UTENZA_dettagl'!C$106,('UNITA E CONSUMI SOTTOUTENZE'!E206-'Articolazione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tariffaria'!C$11*'RIPARTIZ SOTTO-UTENZA_dettagl'!C$106,('UNITA E CONSUMI SOTTOUTENZE'!E206-'Articolazione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tariffaria'!C$10*'RIPARTIZ SOTTO-UTENZA_dettagl'!C$106,('UNITA E CONSUMI SOTTOUTENZE'!E206-'Articolazione tariffaria'!C$10*'RIPARTIZ SOTTO-UTENZA_dettagl'!C$106)*'Articolazione tariffaria'!F$10+'Articolazione tariffaria'!D$9*'RIPARTIZ SOTTO-UTENZA_dettagl'!C$106*'Articolazione tariffaria'!F$9,'UNITA E CONSUMI SOTTOUTENZE'!E206*'Articolazione tariffaria'!F$9))))*'DATI BOLLETTA'!D$57</f>
        <v>0</v>
      </c>
      <c r="J181" s="83">
        <f>+'UNITA E CONSUMI SOTTOUTENZE'!E206*'Articolazione tariffaria'!$F$31*'DATI BOLLETTA'!$D$58</f>
        <v>0</v>
      </c>
      <c r="K181" s="83">
        <f>+'UNITA E CONSUMI SOTTOUTENZE'!E206*'Articolazione tariffaria'!$F$32*'DATI BOLLETTA'!$D$59</f>
        <v>0</v>
      </c>
      <c r="L181" s="83">
        <f t="shared" si="37"/>
        <v>0</v>
      </c>
      <c r="M181" s="50"/>
      <c r="N181" s="83">
        <f>+'UNITA E CONSUMI SOTTOUTENZE'!E206*'Articolazione tariffaria'!$F$59*'DATI BOLLETTA'!$D$57</f>
        <v>0</v>
      </c>
      <c r="O181" s="83">
        <f>+'UNITA E CONSUMI SOTTOUTENZE'!E206*'Articolazione tariffaria'!$F$59*'DATI BOLLETTA'!$D$58</f>
        <v>0</v>
      </c>
      <c r="P181" s="83">
        <f>+'UNITA E CONSUMI SOTTOUTENZE'!E206*'Articolazione tariffaria'!$F$59*'DATI BOLLETTA'!$D$59</f>
        <v>0</v>
      </c>
      <c r="Q181" s="84">
        <f t="shared" si="27"/>
        <v>0</v>
      </c>
      <c r="R181" s="50"/>
      <c r="S181" s="83">
        <f>+'UNITA E CONSUMI SOTTOUTENZE'!E206*'Articolazione tariffaria'!$F$49*'DATI BOLLETTA'!$D$57</f>
        <v>0</v>
      </c>
      <c r="T181" s="83">
        <f>+'UNITA E CONSUMI SOTTOUTENZE'!E206*'Articolazione tariffaria'!$F$50*'DATI BOLLETTA'!$D$58</f>
        <v>0</v>
      </c>
      <c r="U181" s="83">
        <f>+'UNITA E CONSUMI SOTTOUTENZE'!E206*'Articolazione tariffaria'!$F$51*'DATI BOLLETTA'!$D$59</f>
        <v>0</v>
      </c>
      <c r="V181" s="84">
        <f t="shared" si="40"/>
        <v>0</v>
      </c>
      <c r="W181" s="52"/>
      <c r="X181" s="83">
        <f t="shared" si="41"/>
        <v>0</v>
      </c>
      <c r="Y181" s="83">
        <f t="shared" si="42"/>
        <v>0</v>
      </c>
      <c r="Z181" s="83">
        <f t="shared" si="43"/>
        <v>0</v>
      </c>
      <c r="AA181" s="373" t="str">
        <f t="shared" si="38"/>
        <v/>
      </c>
      <c r="AB181" s="52"/>
      <c r="AC181" s="83">
        <f t="shared" si="39"/>
        <v>0</v>
      </c>
      <c r="AE181" s="106">
        <f t="shared" si="44"/>
        <v>0</v>
      </c>
    </row>
    <row r="182" spans="2:31" ht="21" x14ac:dyDescent="0.25">
      <c r="B182" s="363" t="str">
        <f>+IF(COUNTA('UNITA E CONSUMI SOTTOUTENZE'!C207)&gt;0,'UNITA E CONSUMI SOTTOUTENZE'!B207,"")</f>
        <v/>
      </c>
      <c r="D182" s="83">
        <f>+IF(B182="",0,1*'DATI BOLLETTA'!$D$57*'DATI BOLLETTA'!$C$34*'Articolazione tariffaria'!$F$35)</f>
        <v>0</v>
      </c>
      <c r="E182" s="83">
        <f>+IF(B182="",0,1*'DATI BOLLETTA'!$D$58*'DATI BOLLETTA'!$C$34*'Articolazione tariffaria'!$F$36)</f>
        <v>0</v>
      </c>
      <c r="F182" s="83">
        <f>+IF(B182="",0,1*'DATI BOLLETTA'!$D$59*'DATI BOLLETTA'!$C$34*'Articolazione tariffaria'!$F$37)</f>
        <v>0</v>
      </c>
      <c r="G182" s="84">
        <f t="shared" si="25"/>
        <v>0</v>
      </c>
      <c r="H182" s="50"/>
      <c r="I182" s="130">
        <f>+IF('UNITA E CONSUMI SOTTOUTENZE'!E207&gt;'Articolazione tariffaria'!C$13*'RIPARTIZ SOTTO-UTENZA_dettagl'!C$106,('UNITA E CONSUMI SOTTOUTENZE'!E207-'Articolazione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tariffaria'!C$12*'RIPARTIZ SOTTO-UTENZA_dettagl'!C$106,('UNITA E CONSUMI SOTTOUTENZE'!E207-'Articolazione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tariffaria'!C$11*'RIPARTIZ SOTTO-UTENZA_dettagl'!C$106,('UNITA E CONSUMI SOTTOUTENZE'!E207-'Articolazione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tariffaria'!C$10*'RIPARTIZ SOTTO-UTENZA_dettagl'!C$106,('UNITA E CONSUMI SOTTOUTENZE'!E207-'Articolazione tariffaria'!C$10*'RIPARTIZ SOTTO-UTENZA_dettagl'!C$106)*'Articolazione tariffaria'!F$10+'Articolazione tariffaria'!D$9*'RIPARTIZ SOTTO-UTENZA_dettagl'!C$106*'Articolazione tariffaria'!F$9,'UNITA E CONSUMI SOTTOUTENZE'!E207*'Articolazione tariffaria'!F$9))))*'DATI BOLLETTA'!D$57</f>
        <v>0</v>
      </c>
      <c r="J182" s="83">
        <f>+'UNITA E CONSUMI SOTTOUTENZE'!E207*'Articolazione tariffaria'!$F$31*'DATI BOLLETTA'!$D$58</f>
        <v>0</v>
      </c>
      <c r="K182" s="83">
        <f>+'UNITA E CONSUMI SOTTOUTENZE'!E207*'Articolazione tariffaria'!$F$32*'DATI BOLLETTA'!$D$59</f>
        <v>0</v>
      </c>
      <c r="L182" s="83">
        <f t="shared" si="37"/>
        <v>0</v>
      </c>
      <c r="M182" s="50"/>
      <c r="N182" s="83">
        <f>+'UNITA E CONSUMI SOTTOUTENZE'!E207*'Articolazione tariffaria'!$F$59*'DATI BOLLETTA'!$D$57</f>
        <v>0</v>
      </c>
      <c r="O182" s="83">
        <f>+'UNITA E CONSUMI SOTTOUTENZE'!E207*'Articolazione tariffaria'!$F$59*'DATI BOLLETTA'!$D$58</f>
        <v>0</v>
      </c>
      <c r="P182" s="83">
        <f>+'UNITA E CONSUMI SOTTOUTENZE'!E207*'Articolazione tariffaria'!$F$59*'DATI BOLLETTA'!$D$59</f>
        <v>0</v>
      </c>
      <c r="Q182" s="84">
        <f t="shared" si="27"/>
        <v>0</v>
      </c>
      <c r="R182" s="50"/>
      <c r="S182" s="83">
        <f>+'UNITA E CONSUMI SOTTOUTENZE'!E207*'Articolazione tariffaria'!$F$49*'DATI BOLLETTA'!$D$57</f>
        <v>0</v>
      </c>
      <c r="T182" s="83">
        <f>+'UNITA E CONSUMI SOTTOUTENZE'!E207*'Articolazione tariffaria'!$F$50*'DATI BOLLETTA'!$D$58</f>
        <v>0</v>
      </c>
      <c r="U182" s="83">
        <f>+'UNITA E CONSUMI SOTTOUTENZE'!E207*'Articolazione tariffaria'!$F$51*'DATI BOLLETTA'!$D$59</f>
        <v>0</v>
      </c>
      <c r="V182" s="84">
        <f t="shared" si="40"/>
        <v>0</v>
      </c>
      <c r="W182" s="52"/>
      <c r="X182" s="83">
        <f t="shared" si="41"/>
        <v>0</v>
      </c>
      <c r="Y182" s="83">
        <f t="shared" si="42"/>
        <v>0</v>
      </c>
      <c r="Z182" s="83">
        <f t="shared" si="43"/>
        <v>0</v>
      </c>
      <c r="AA182" s="373" t="str">
        <f t="shared" si="38"/>
        <v/>
      </c>
      <c r="AB182" s="52"/>
      <c r="AC182" s="83">
        <f t="shared" si="39"/>
        <v>0</v>
      </c>
      <c r="AE182" s="106">
        <f t="shared" si="44"/>
        <v>0</v>
      </c>
    </row>
    <row r="183" spans="2:31" ht="21" x14ac:dyDescent="0.25">
      <c r="B183" s="363" t="str">
        <f>+IF(COUNTA('UNITA E CONSUMI SOTTOUTENZE'!C208)&gt;0,'UNITA E CONSUMI SOTTOUTENZE'!B208,"")</f>
        <v/>
      </c>
      <c r="D183" s="83">
        <f>+IF(B183="",0,1*'DATI BOLLETTA'!$D$57*'DATI BOLLETTA'!$C$34*'Articolazione tariffaria'!$F$35)</f>
        <v>0</v>
      </c>
      <c r="E183" s="83">
        <f>+IF(B183="",0,1*'DATI BOLLETTA'!$D$58*'DATI BOLLETTA'!$C$34*'Articolazione tariffaria'!$F$36)</f>
        <v>0</v>
      </c>
      <c r="F183" s="83">
        <f>+IF(B183="",0,1*'DATI BOLLETTA'!$D$59*'DATI BOLLETTA'!$C$34*'Articolazione tariffaria'!$F$37)</f>
        <v>0</v>
      </c>
      <c r="G183" s="84">
        <f t="shared" si="25"/>
        <v>0</v>
      </c>
      <c r="H183" s="50"/>
      <c r="I183" s="130">
        <f>+IF('UNITA E CONSUMI SOTTOUTENZE'!E208&gt;'Articolazione tariffaria'!C$13*'RIPARTIZ SOTTO-UTENZA_dettagl'!C$106,('UNITA E CONSUMI SOTTOUTENZE'!E208-'Articolazione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tariffaria'!C$12*'RIPARTIZ SOTTO-UTENZA_dettagl'!C$106,('UNITA E CONSUMI SOTTOUTENZE'!E208-'Articolazione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tariffaria'!C$11*'RIPARTIZ SOTTO-UTENZA_dettagl'!C$106,('UNITA E CONSUMI SOTTOUTENZE'!E208-'Articolazione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tariffaria'!C$10*'RIPARTIZ SOTTO-UTENZA_dettagl'!C$106,('UNITA E CONSUMI SOTTOUTENZE'!E208-'Articolazione tariffaria'!C$10*'RIPARTIZ SOTTO-UTENZA_dettagl'!C$106)*'Articolazione tariffaria'!F$10+'Articolazione tariffaria'!D$9*'RIPARTIZ SOTTO-UTENZA_dettagl'!C$106*'Articolazione tariffaria'!F$9,'UNITA E CONSUMI SOTTOUTENZE'!E208*'Articolazione tariffaria'!F$9))))*'DATI BOLLETTA'!D$57</f>
        <v>0</v>
      </c>
      <c r="J183" s="83">
        <f>+'UNITA E CONSUMI SOTTOUTENZE'!E208*'Articolazione tariffaria'!$F$31*'DATI BOLLETTA'!$D$58</f>
        <v>0</v>
      </c>
      <c r="K183" s="83">
        <f>+'UNITA E CONSUMI SOTTOUTENZE'!E208*'Articolazione tariffaria'!$F$32*'DATI BOLLETTA'!$D$59</f>
        <v>0</v>
      </c>
      <c r="L183" s="83">
        <f t="shared" si="37"/>
        <v>0</v>
      </c>
      <c r="M183" s="50"/>
      <c r="N183" s="83">
        <f>+'UNITA E CONSUMI SOTTOUTENZE'!E208*'Articolazione tariffaria'!$F$59*'DATI BOLLETTA'!$D$57</f>
        <v>0</v>
      </c>
      <c r="O183" s="83">
        <f>+'UNITA E CONSUMI SOTTOUTENZE'!E208*'Articolazione tariffaria'!$F$59*'DATI BOLLETTA'!$D$58</f>
        <v>0</v>
      </c>
      <c r="P183" s="83">
        <f>+'UNITA E CONSUMI SOTTOUTENZE'!E208*'Articolazione tariffaria'!$F$59*'DATI BOLLETTA'!$D$59</f>
        <v>0</v>
      </c>
      <c r="Q183" s="84">
        <f t="shared" si="27"/>
        <v>0</v>
      </c>
      <c r="R183" s="50"/>
      <c r="S183" s="83">
        <f>+'UNITA E CONSUMI SOTTOUTENZE'!E208*'Articolazione tariffaria'!$F$49*'DATI BOLLETTA'!$D$57</f>
        <v>0</v>
      </c>
      <c r="T183" s="83">
        <f>+'UNITA E CONSUMI SOTTOUTENZE'!E208*'Articolazione tariffaria'!$F$50*'DATI BOLLETTA'!$D$58</f>
        <v>0</v>
      </c>
      <c r="U183" s="83">
        <f>+'UNITA E CONSUMI SOTTOUTENZE'!E208*'Articolazione tariffaria'!$F$51*'DATI BOLLETTA'!$D$59</f>
        <v>0</v>
      </c>
      <c r="V183" s="84">
        <f t="shared" si="40"/>
        <v>0</v>
      </c>
      <c r="W183" s="52"/>
      <c r="X183" s="83">
        <f t="shared" si="41"/>
        <v>0</v>
      </c>
      <c r="Y183" s="83">
        <f t="shared" si="42"/>
        <v>0</v>
      </c>
      <c r="Z183" s="83">
        <f t="shared" si="43"/>
        <v>0</v>
      </c>
      <c r="AA183" s="373" t="str">
        <f t="shared" si="38"/>
        <v/>
      </c>
      <c r="AB183" s="52"/>
      <c r="AC183" s="83">
        <f t="shared" si="39"/>
        <v>0</v>
      </c>
      <c r="AE183" s="106">
        <f t="shared" si="44"/>
        <v>0</v>
      </c>
    </row>
    <row r="184" spans="2:31" ht="21" x14ac:dyDescent="0.25">
      <c r="B184" s="363" t="str">
        <f>+IF(COUNTA('UNITA E CONSUMI SOTTOUTENZE'!C209)&gt;0,'UNITA E CONSUMI SOTTOUTENZE'!B209,"")</f>
        <v/>
      </c>
      <c r="D184" s="83">
        <f>+IF(B184="",0,1*'DATI BOLLETTA'!$D$57*'DATI BOLLETTA'!$C$34*'Articolazione tariffaria'!$F$35)</f>
        <v>0</v>
      </c>
      <c r="E184" s="83">
        <f>+IF(B184="",0,1*'DATI BOLLETTA'!$D$58*'DATI BOLLETTA'!$C$34*'Articolazione tariffaria'!$F$36)</f>
        <v>0</v>
      </c>
      <c r="F184" s="83">
        <f>+IF(B184="",0,1*'DATI BOLLETTA'!$D$59*'DATI BOLLETTA'!$C$34*'Articolazione tariffaria'!$F$37)</f>
        <v>0</v>
      </c>
      <c r="G184" s="84">
        <f t="shared" si="25"/>
        <v>0</v>
      </c>
      <c r="H184" s="50"/>
      <c r="I184" s="130">
        <f>+IF('UNITA E CONSUMI SOTTOUTENZE'!E209&gt;'Articolazione tariffaria'!C$13*'RIPARTIZ SOTTO-UTENZA_dettagl'!C$106,('UNITA E CONSUMI SOTTOUTENZE'!E209-'Articolazione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tariffaria'!C$12*'RIPARTIZ SOTTO-UTENZA_dettagl'!C$106,('UNITA E CONSUMI SOTTOUTENZE'!E209-'Articolazione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tariffaria'!C$11*'RIPARTIZ SOTTO-UTENZA_dettagl'!C$106,('UNITA E CONSUMI SOTTOUTENZE'!E209-'Articolazione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tariffaria'!C$10*'RIPARTIZ SOTTO-UTENZA_dettagl'!C$106,('UNITA E CONSUMI SOTTOUTENZE'!E209-'Articolazione tariffaria'!C$10*'RIPARTIZ SOTTO-UTENZA_dettagl'!C$106)*'Articolazione tariffaria'!F$10+'Articolazione tariffaria'!D$9*'RIPARTIZ SOTTO-UTENZA_dettagl'!C$106*'Articolazione tariffaria'!F$9,'UNITA E CONSUMI SOTTOUTENZE'!E209*'Articolazione tariffaria'!F$9))))*'DATI BOLLETTA'!D$57</f>
        <v>0</v>
      </c>
      <c r="J184" s="83">
        <f>+'UNITA E CONSUMI SOTTOUTENZE'!E209*'Articolazione tariffaria'!$F$31*'DATI BOLLETTA'!$D$58</f>
        <v>0</v>
      </c>
      <c r="K184" s="83">
        <f>+'UNITA E CONSUMI SOTTOUTENZE'!E209*'Articolazione tariffaria'!$F$32*'DATI BOLLETTA'!$D$59</f>
        <v>0</v>
      </c>
      <c r="L184" s="83">
        <f t="shared" si="37"/>
        <v>0</v>
      </c>
      <c r="M184" s="50"/>
      <c r="N184" s="83">
        <f>+'UNITA E CONSUMI SOTTOUTENZE'!E209*'Articolazione tariffaria'!$F$59*'DATI BOLLETTA'!$D$57</f>
        <v>0</v>
      </c>
      <c r="O184" s="83">
        <f>+'UNITA E CONSUMI SOTTOUTENZE'!E209*'Articolazione tariffaria'!$F$59*'DATI BOLLETTA'!$D$58</f>
        <v>0</v>
      </c>
      <c r="P184" s="83">
        <f>+'UNITA E CONSUMI SOTTOUTENZE'!E209*'Articolazione tariffaria'!$F$59*'DATI BOLLETTA'!$D$59</f>
        <v>0</v>
      </c>
      <c r="Q184" s="84">
        <f t="shared" si="27"/>
        <v>0</v>
      </c>
      <c r="R184" s="50"/>
      <c r="S184" s="83">
        <f>+'UNITA E CONSUMI SOTTOUTENZE'!E209*'Articolazione tariffaria'!$F$49*'DATI BOLLETTA'!$D$57</f>
        <v>0</v>
      </c>
      <c r="T184" s="83">
        <f>+'UNITA E CONSUMI SOTTOUTENZE'!E209*'Articolazione tariffaria'!$F$50*'DATI BOLLETTA'!$D$58</f>
        <v>0</v>
      </c>
      <c r="U184" s="83">
        <f>+'UNITA E CONSUMI SOTTOUTENZE'!E209*'Articolazione tariffaria'!$F$51*'DATI BOLLETTA'!$D$59</f>
        <v>0</v>
      </c>
      <c r="V184" s="84">
        <f t="shared" si="40"/>
        <v>0</v>
      </c>
      <c r="W184" s="52"/>
      <c r="X184" s="83">
        <f t="shared" si="41"/>
        <v>0</v>
      </c>
      <c r="Y184" s="83">
        <f t="shared" si="42"/>
        <v>0</v>
      </c>
      <c r="Z184" s="83">
        <f t="shared" si="43"/>
        <v>0</v>
      </c>
      <c r="AA184" s="373" t="str">
        <f t="shared" si="38"/>
        <v/>
      </c>
      <c r="AB184" s="52"/>
      <c r="AC184" s="83">
        <f t="shared" si="39"/>
        <v>0</v>
      </c>
      <c r="AE184" s="106">
        <f t="shared" si="44"/>
        <v>0</v>
      </c>
    </row>
    <row r="185" spans="2:31" ht="21" x14ac:dyDescent="0.25">
      <c r="B185" s="363" t="str">
        <f>+IF(COUNTA('UNITA E CONSUMI SOTTOUTENZE'!C210)&gt;0,'UNITA E CONSUMI SOTTOUTENZE'!B210,"")</f>
        <v/>
      </c>
      <c r="D185" s="83">
        <f>+IF(B185="",0,1*'DATI BOLLETTA'!$D$57*'DATI BOLLETTA'!$C$34*'Articolazione tariffaria'!$F$35)</f>
        <v>0</v>
      </c>
      <c r="E185" s="83">
        <f>+IF(B185="",0,1*'DATI BOLLETTA'!$D$58*'DATI BOLLETTA'!$C$34*'Articolazione tariffaria'!$F$36)</f>
        <v>0</v>
      </c>
      <c r="F185" s="83">
        <f>+IF(B185="",0,1*'DATI BOLLETTA'!$D$59*'DATI BOLLETTA'!$C$34*'Articolazione tariffaria'!$F$37)</f>
        <v>0</v>
      </c>
      <c r="G185" s="84">
        <f t="shared" si="25"/>
        <v>0</v>
      </c>
      <c r="H185" s="50"/>
      <c r="I185" s="130">
        <f>+IF('UNITA E CONSUMI SOTTOUTENZE'!E210&gt;'Articolazione tariffaria'!C$13*'RIPARTIZ SOTTO-UTENZA_dettagl'!C$106,('UNITA E CONSUMI SOTTOUTENZE'!E210-'Articolazione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tariffaria'!C$12*'RIPARTIZ SOTTO-UTENZA_dettagl'!C$106,('UNITA E CONSUMI SOTTOUTENZE'!E210-'Articolazione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tariffaria'!C$11*'RIPARTIZ SOTTO-UTENZA_dettagl'!C$106,('UNITA E CONSUMI SOTTOUTENZE'!E210-'Articolazione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tariffaria'!C$10*'RIPARTIZ SOTTO-UTENZA_dettagl'!C$106,('UNITA E CONSUMI SOTTOUTENZE'!E210-'Articolazione tariffaria'!C$10*'RIPARTIZ SOTTO-UTENZA_dettagl'!C$106)*'Articolazione tariffaria'!F$10+'Articolazione tariffaria'!D$9*'RIPARTIZ SOTTO-UTENZA_dettagl'!C$106*'Articolazione tariffaria'!F$9,'UNITA E CONSUMI SOTTOUTENZE'!E210*'Articolazione tariffaria'!F$9))))*'DATI BOLLETTA'!D$57</f>
        <v>0</v>
      </c>
      <c r="J185" s="83">
        <f>+'UNITA E CONSUMI SOTTOUTENZE'!E210*'Articolazione tariffaria'!$F$31*'DATI BOLLETTA'!$D$58</f>
        <v>0</v>
      </c>
      <c r="K185" s="83">
        <f>+'UNITA E CONSUMI SOTTOUTENZE'!E210*'Articolazione tariffaria'!$F$32*'DATI BOLLETTA'!$D$59</f>
        <v>0</v>
      </c>
      <c r="L185" s="83">
        <f t="shared" si="37"/>
        <v>0</v>
      </c>
      <c r="M185" s="50"/>
      <c r="N185" s="83">
        <f>+'UNITA E CONSUMI SOTTOUTENZE'!E210*'Articolazione tariffaria'!$F$59*'DATI BOLLETTA'!$D$57</f>
        <v>0</v>
      </c>
      <c r="O185" s="83">
        <f>+'UNITA E CONSUMI SOTTOUTENZE'!E210*'Articolazione tariffaria'!$F$59*'DATI BOLLETTA'!$D$58</f>
        <v>0</v>
      </c>
      <c r="P185" s="83">
        <f>+'UNITA E CONSUMI SOTTOUTENZE'!E210*'Articolazione tariffaria'!$F$59*'DATI BOLLETTA'!$D$59</f>
        <v>0</v>
      </c>
      <c r="Q185" s="84">
        <f t="shared" si="27"/>
        <v>0</v>
      </c>
      <c r="R185" s="50"/>
      <c r="S185" s="83">
        <f>+'UNITA E CONSUMI SOTTOUTENZE'!E210*'Articolazione tariffaria'!$F$49*'DATI BOLLETTA'!$D$57</f>
        <v>0</v>
      </c>
      <c r="T185" s="83">
        <f>+'UNITA E CONSUMI SOTTOUTENZE'!E210*'Articolazione tariffaria'!$F$50*'DATI BOLLETTA'!$D$58</f>
        <v>0</v>
      </c>
      <c r="U185" s="83">
        <f>+'UNITA E CONSUMI SOTTOUTENZE'!E210*'Articolazione tariffaria'!$F$51*'DATI BOLLETTA'!$D$59</f>
        <v>0</v>
      </c>
      <c r="V185" s="84">
        <f t="shared" si="40"/>
        <v>0</v>
      </c>
      <c r="W185" s="52"/>
      <c r="X185" s="83">
        <f t="shared" si="41"/>
        <v>0</v>
      </c>
      <c r="Y185" s="83">
        <f t="shared" si="42"/>
        <v>0</v>
      </c>
      <c r="Z185" s="83">
        <f t="shared" si="43"/>
        <v>0</v>
      </c>
      <c r="AA185" s="373" t="str">
        <f t="shared" si="38"/>
        <v/>
      </c>
      <c r="AB185" s="52"/>
      <c r="AC185" s="83">
        <f t="shared" si="39"/>
        <v>0</v>
      </c>
      <c r="AE185" s="106">
        <f t="shared" si="44"/>
        <v>0</v>
      </c>
    </row>
    <row r="186" spans="2:31" ht="21" x14ac:dyDescent="0.25">
      <c r="B186" s="363" t="str">
        <f>+IF(COUNTA('UNITA E CONSUMI SOTTOUTENZE'!C211)&gt;0,'UNITA E CONSUMI SOTTOUTENZE'!B211,"")</f>
        <v/>
      </c>
      <c r="D186" s="83">
        <f>+IF(B186="",0,1*'DATI BOLLETTA'!$D$57*'DATI BOLLETTA'!$C$34*'Articolazione tariffaria'!$F$35)</f>
        <v>0</v>
      </c>
      <c r="E186" s="83">
        <f>+IF(B186="",0,1*'DATI BOLLETTA'!$D$58*'DATI BOLLETTA'!$C$34*'Articolazione tariffaria'!$F$36)</f>
        <v>0</v>
      </c>
      <c r="F186" s="83">
        <f>+IF(B186="",0,1*'DATI BOLLETTA'!$D$59*'DATI BOLLETTA'!$C$34*'Articolazione tariffaria'!$F$37)</f>
        <v>0</v>
      </c>
      <c r="G186" s="84">
        <f t="shared" si="25"/>
        <v>0</v>
      </c>
      <c r="H186" s="50"/>
      <c r="I186" s="130">
        <f>+IF('UNITA E CONSUMI SOTTOUTENZE'!E211&gt;'Articolazione tariffaria'!C$13*'RIPARTIZ SOTTO-UTENZA_dettagl'!C$106,('UNITA E CONSUMI SOTTOUTENZE'!E211-'Articolazione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tariffaria'!C$12*'RIPARTIZ SOTTO-UTENZA_dettagl'!C$106,('UNITA E CONSUMI SOTTOUTENZE'!E211-'Articolazione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tariffaria'!C$11*'RIPARTIZ SOTTO-UTENZA_dettagl'!C$106,('UNITA E CONSUMI SOTTOUTENZE'!E211-'Articolazione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tariffaria'!C$10*'RIPARTIZ SOTTO-UTENZA_dettagl'!C$106,('UNITA E CONSUMI SOTTOUTENZE'!E211-'Articolazione tariffaria'!C$10*'RIPARTIZ SOTTO-UTENZA_dettagl'!C$106)*'Articolazione tariffaria'!F$10+'Articolazione tariffaria'!D$9*'RIPARTIZ SOTTO-UTENZA_dettagl'!C$106*'Articolazione tariffaria'!F$9,'UNITA E CONSUMI SOTTOUTENZE'!E211*'Articolazione tariffaria'!F$9))))*'DATI BOLLETTA'!D$57</f>
        <v>0</v>
      </c>
      <c r="J186" s="83">
        <f>+'UNITA E CONSUMI SOTTOUTENZE'!E211*'Articolazione tariffaria'!$F$31*'DATI BOLLETTA'!$D$58</f>
        <v>0</v>
      </c>
      <c r="K186" s="83">
        <f>+'UNITA E CONSUMI SOTTOUTENZE'!E211*'Articolazione tariffaria'!$F$32*'DATI BOLLETTA'!$D$59</f>
        <v>0</v>
      </c>
      <c r="L186" s="83">
        <f t="shared" si="37"/>
        <v>0</v>
      </c>
      <c r="M186" s="50"/>
      <c r="N186" s="83">
        <f>+'UNITA E CONSUMI SOTTOUTENZE'!E211*'Articolazione tariffaria'!$F$59*'DATI BOLLETTA'!$D$57</f>
        <v>0</v>
      </c>
      <c r="O186" s="83">
        <f>+'UNITA E CONSUMI SOTTOUTENZE'!E211*'Articolazione tariffaria'!$F$59*'DATI BOLLETTA'!$D$58</f>
        <v>0</v>
      </c>
      <c r="P186" s="83">
        <f>+'UNITA E CONSUMI SOTTOUTENZE'!E211*'Articolazione tariffaria'!$F$59*'DATI BOLLETTA'!$D$59</f>
        <v>0</v>
      </c>
      <c r="Q186" s="84">
        <f t="shared" si="27"/>
        <v>0</v>
      </c>
      <c r="R186" s="50"/>
      <c r="S186" s="83">
        <f>+'UNITA E CONSUMI SOTTOUTENZE'!E211*'Articolazione tariffaria'!$F$49*'DATI BOLLETTA'!$D$57</f>
        <v>0</v>
      </c>
      <c r="T186" s="83">
        <f>+'UNITA E CONSUMI SOTTOUTENZE'!E211*'Articolazione tariffaria'!$F$50*'DATI BOLLETTA'!$D$58</f>
        <v>0</v>
      </c>
      <c r="U186" s="83">
        <f>+'UNITA E CONSUMI SOTTOUTENZE'!E211*'Articolazione tariffaria'!$F$51*'DATI BOLLETTA'!$D$59</f>
        <v>0</v>
      </c>
      <c r="V186" s="84">
        <f t="shared" si="40"/>
        <v>0</v>
      </c>
      <c r="W186" s="52"/>
      <c r="X186" s="83">
        <f t="shared" si="41"/>
        <v>0</v>
      </c>
      <c r="Y186" s="83">
        <f t="shared" si="42"/>
        <v>0</v>
      </c>
      <c r="Z186" s="83">
        <f t="shared" si="43"/>
        <v>0</v>
      </c>
      <c r="AA186" s="373" t="str">
        <f t="shared" si="38"/>
        <v/>
      </c>
      <c r="AB186" s="52"/>
      <c r="AC186" s="83">
        <f t="shared" si="39"/>
        <v>0</v>
      </c>
      <c r="AE186" s="106">
        <f t="shared" si="44"/>
        <v>0</v>
      </c>
    </row>
    <row r="187" spans="2:31" ht="21" x14ac:dyDescent="0.25">
      <c r="B187" s="363" t="str">
        <f>+IF(COUNTA('UNITA E CONSUMI SOTTOUTENZE'!C212)&gt;0,'UNITA E CONSUMI SOTTOUTENZE'!B212,"")</f>
        <v/>
      </c>
      <c r="D187" s="83">
        <f>+IF(B187="",0,1*'DATI BOLLETTA'!$D$57*'DATI BOLLETTA'!$C$34*'Articolazione tariffaria'!$F$35)</f>
        <v>0</v>
      </c>
      <c r="E187" s="83">
        <f>+IF(B187="",0,1*'DATI BOLLETTA'!$D$58*'DATI BOLLETTA'!$C$34*'Articolazione tariffaria'!$F$36)</f>
        <v>0</v>
      </c>
      <c r="F187" s="83">
        <f>+IF(B187="",0,1*'DATI BOLLETTA'!$D$59*'DATI BOLLETTA'!$C$34*'Articolazione tariffaria'!$F$37)</f>
        <v>0</v>
      </c>
      <c r="G187" s="84">
        <f t="shared" si="25"/>
        <v>0</v>
      </c>
      <c r="H187" s="50"/>
      <c r="I187" s="130">
        <f>+IF('UNITA E CONSUMI SOTTOUTENZE'!E212&gt;'Articolazione tariffaria'!C$13*'RIPARTIZ SOTTO-UTENZA_dettagl'!C$106,('UNITA E CONSUMI SOTTOUTENZE'!E212-'Articolazione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tariffaria'!C$12*'RIPARTIZ SOTTO-UTENZA_dettagl'!C$106,('UNITA E CONSUMI SOTTOUTENZE'!E212-'Articolazione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tariffaria'!C$11*'RIPARTIZ SOTTO-UTENZA_dettagl'!C$106,('UNITA E CONSUMI SOTTOUTENZE'!E212-'Articolazione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tariffaria'!C$10*'RIPARTIZ SOTTO-UTENZA_dettagl'!C$106,('UNITA E CONSUMI SOTTOUTENZE'!E212-'Articolazione tariffaria'!C$10*'RIPARTIZ SOTTO-UTENZA_dettagl'!C$106)*'Articolazione tariffaria'!F$10+'Articolazione tariffaria'!D$9*'RIPARTIZ SOTTO-UTENZA_dettagl'!C$106*'Articolazione tariffaria'!F$9,'UNITA E CONSUMI SOTTOUTENZE'!E212*'Articolazione tariffaria'!F$9))))*'DATI BOLLETTA'!D$57</f>
        <v>0</v>
      </c>
      <c r="J187" s="83">
        <f>+'UNITA E CONSUMI SOTTOUTENZE'!E212*'Articolazione tariffaria'!$F$31*'DATI BOLLETTA'!$D$58</f>
        <v>0</v>
      </c>
      <c r="K187" s="83">
        <f>+'UNITA E CONSUMI SOTTOUTENZE'!E212*'Articolazione tariffaria'!$F$32*'DATI BOLLETTA'!$D$59</f>
        <v>0</v>
      </c>
      <c r="L187" s="83">
        <f t="shared" si="37"/>
        <v>0</v>
      </c>
      <c r="M187" s="50"/>
      <c r="N187" s="83">
        <f>+'UNITA E CONSUMI SOTTOUTENZE'!E212*'Articolazione tariffaria'!$F$59*'DATI BOLLETTA'!$D$57</f>
        <v>0</v>
      </c>
      <c r="O187" s="83">
        <f>+'UNITA E CONSUMI SOTTOUTENZE'!E212*'Articolazione tariffaria'!$F$59*'DATI BOLLETTA'!$D$58</f>
        <v>0</v>
      </c>
      <c r="P187" s="83">
        <f>+'UNITA E CONSUMI SOTTOUTENZE'!E212*'Articolazione tariffaria'!$F$59*'DATI BOLLETTA'!$D$59</f>
        <v>0</v>
      </c>
      <c r="Q187" s="84">
        <f t="shared" si="27"/>
        <v>0</v>
      </c>
      <c r="R187" s="50"/>
      <c r="S187" s="83">
        <f>+'UNITA E CONSUMI SOTTOUTENZE'!E212*'Articolazione tariffaria'!$F$49*'DATI BOLLETTA'!$D$57</f>
        <v>0</v>
      </c>
      <c r="T187" s="83">
        <f>+'UNITA E CONSUMI SOTTOUTENZE'!E212*'Articolazione tariffaria'!$F$50*'DATI BOLLETTA'!$D$58</f>
        <v>0</v>
      </c>
      <c r="U187" s="83">
        <f>+'UNITA E CONSUMI SOTTOUTENZE'!E212*'Articolazione tariffaria'!$F$51*'DATI BOLLETTA'!$D$59</f>
        <v>0</v>
      </c>
      <c r="V187" s="84">
        <f t="shared" si="40"/>
        <v>0</v>
      </c>
      <c r="W187" s="52"/>
      <c r="X187" s="83">
        <f t="shared" si="41"/>
        <v>0</v>
      </c>
      <c r="Y187" s="83">
        <f t="shared" si="42"/>
        <v>0</v>
      </c>
      <c r="Z187" s="83">
        <f t="shared" si="43"/>
        <v>0</v>
      </c>
      <c r="AA187" s="373" t="str">
        <f t="shared" si="38"/>
        <v/>
      </c>
      <c r="AB187" s="52"/>
      <c r="AC187" s="83">
        <f t="shared" si="39"/>
        <v>0</v>
      </c>
      <c r="AE187" s="106">
        <f t="shared" si="44"/>
        <v>0</v>
      </c>
    </row>
    <row r="188" spans="2:31" ht="21" x14ac:dyDescent="0.25">
      <c r="B188" s="363" t="str">
        <f>+IF(COUNTA('UNITA E CONSUMI SOTTOUTENZE'!C213)&gt;0,'UNITA E CONSUMI SOTTOUTENZE'!B213,"")</f>
        <v/>
      </c>
      <c r="D188" s="83">
        <f>+IF(B188="",0,1*'DATI BOLLETTA'!$D$57*'DATI BOLLETTA'!$C$34*'Articolazione tariffaria'!$F$35)</f>
        <v>0</v>
      </c>
      <c r="E188" s="83">
        <f>+IF(B188="",0,1*'DATI BOLLETTA'!$D$58*'DATI BOLLETTA'!$C$34*'Articolazione tariffaria'!$F$36)</f>
        <v>0</v>
      </c>
      <c r="F188" s="83">
        <f>+IF(B188="",0,1*'DATI BOLLETTA'!$D$59*'DATI BOLLETTA'!$C$34*'Articolazione tariffaria'!$F$37)</f>
        <v>0</v>
      </c>
      <c r="G188" s="84">
        <f t="shared" si="25"/>
        <v>0</v>
      </c>
      <c r="H188" s="50"/>
      <c r="I188" s="130">
        <f>+IF('UNITA E CONSUMI SOTTOUTENZE'!E213&gt;'Articolazione tariffaria'!C$13*'RIPARTIZ SOTTO-UTENZA_dettagl'!C$106,('UNITA E CONSUMI SOTTOUTENZE'!E213-'Articolazione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tariffaria'!C$12*'RIPARTIZ SOTTO-UTENZA_dettagl'!C$106,('UNITA E CONSUMI SOTTOUTENZE'!E213-'Articolazione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tariffaria'!C$11*'RIPARTIZ SOTTO-UTENZA_dettagl'!C$106,('UNITA E CONSUMI SOTTOUTENZE'!E213-'Articolazione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tariffaria'!C$10*'RIPARTIZ SOTTO-UTENZA_dettagl'!C$106,('UNITA E CONSUMI SOTTOUTENZE'!E213-'Articolazione tariffaria'!C$10*'RIPARTIZ SOTTO-UTENZA_dettagl'!C$106)*'Articolazione tariffaria'!F$10+'Articolazione tariffaria'!D$9*'RIPARTIZ SOTTO-UTENZA_dettagl'!C$106*'Articolazione tariffaria'!F$9,'UNITA E CONSUMI SOTTOUTENZE'!E213*'Articolazione tariffaria'!F$9))))*'DATI BOLLETTA'!D$57</f>
        <v>0</v>
      </c>
      <c r="J188" s="83">
        <f>+'UNITA E CONSUMI SOTTOUTENZE'!E213*'Articolazione tariffaria'!$F$31*'DATI BOLLETTA'!$D$58</f>
        <v>0</v>
      </c>
      <c r="K188" s="83">
        <f>+'UNITA E CONSUMI SOTTOUTENZE'!E213*'Articolazione tariffaria'!$F$32*'DATI BOLLETTA'!$D$59</f>
        <v>0</v>
      </c>
      <c r="L188" s="83">
        <f t="shared" si="37"/>
        <v>0</v>
      </c>
      <c r="M188" s="50"/>
      <c r="N188" s="83">
        <f>+'UNITA E CONSUMI SOTTOUTENZE'!E213*'Articolazione tariffaria'!$F$59*'DATI BOLLETTA'!$D$57</f>
        <v>0</v>
      </c>
      <c r="O188" s="83">
        <f>+'UNITA E CONSUMI SOTTOUTENZE'!E213*'Articolazione tariffaria'!$F$59*'DATI BOLLETTA'!$D$58</f>
        <v>0</v>
      </c>
      <c r="P188" s="83">
        <f>+'UNITA E CONSUMI SOTTOUTENZE'!E213*'Articolazione tariffaria'!$F$59*'DATI BOLLETTA'!$D$59</f>
        <v>0</v>
      </c>
      <c r="Q188" s="84">
        <f t="shared" si="27"/>
        <v>0</v>
      </c>
      <c r="R188" s="50"/>
      <c r="S188" s="83">
        <f>+'UNITA E CONSUMI SOTTOUTENZE'!E213*'Articolazione tariffaria'!$F$49*'DATI BOLLETTA'!$D$57</f>
        <v>0</v>
      </c>
      <c r="T188" s="83">
        <f>+'UNITA E CONSUMI SOTTOUTENZE'!E213*'Articolazione tariffaria'!$F$50*'DATI BOLLETTA'!$D$58</f>
        <v>0</v>
      </c>
      <c r="U188" s="83">
        <f>+'UNITA E CONSUMI SOTTOUTENZE'!E213*'Articolazione tariffaria'!$F$51*'DATI BOLLETTA'!$D$59</f>
        <v>0</v>
      </c>
      <c r="V188" s="84">
        <f t="shared" si="40"/>
        <v>0</v>
      </c>
      <c r="W188" s="52"/>
      <c r="X188" s="83">
        <f t="shared" si="41"/>
        <v>0</v>
      </c>
      <c r="Y188" s="83">
        <f t="shared" si="42"/>
        <v>0</v>
      </c>
      <c r="Z188" s="83">
        <f t="shared" si="43"/>
        <v>0</v>
      </c>
      <c r="AA188" s="373" t="str">
        <f t="shared" si="38"/>
        <v/>
      </c>
      <c r="AB188" s="52"/>
      <c r="AC188" s="83">
        <f t="shared" si="39"/>
        <v>0</v>
      </c>
      <c r="AE188" s="106">
        <f t="shared" si="44"/>
        <v>0</v>
      </c>
    </row>
    <row r="189" spans="2:31" ht="21" x14ac:dyDescent="0.25">
      <c r="B189" s="363" t="str">
        <f>+IF(COUNTA('UNITA E CONSUMI SOTTOUTENZE'!C214)&gt;0,'UNITA E CONSUMI SOTTOUTENZE'!B214,"")</f>
        <v/>
      </c>
      <c r="D189" s="83">
        <f>+IF(B189="",0,1*'DATI BOLLETTA'!$D$57*'DATI BOLLETTA'!$C$34*'Articolazione tariffaria'!$F$35)</f>
        <v>0</v>
      </c>
      <c r="E189" s="83">
        <f>+IF(B189="",0,1*'DATI BOLLETTA'!$D$58*'DATI BOLLETTA'!$C$34*'Articolazione tariffaria'!$F$36)</f>
        <v>0</v>
      </c>
      <c r="F189" s="83">
        <f>+IF(B189="",0,1*'DATI BOLLETTA'!$D$59*'DATI BOLLETTA'!$C$34*'Articolazione tariffaria'!$F$37)</f>
        <v>0</v>
      </c>
      <c r="G189" s="84">
        <f t="shared" si="25"/>
        <v>0</v>
      </c>
      <c r="H189" s="50"/>
      <c r="I189" s="130">
        <f>+IF('UNITA E CONSUMI SOTTOUTENZE'!E214&gt;'Articolazione tariffaria'!C$13*'RIPARTIZ SOTTO-UTENZA_dettagl'!C$106,('UNITA E CONSUMI SOTTOUTENZE'!E214-'Articolazione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tariffaria'!C$12*'RIPARTIZ SOTTO-UTENZA_dettagl'!C$106,('UNITA E CONSUMI SOTTOUTENZE'!E214-'Articolazione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tariffaria'!C$11*'RIPARTIZ SOTTO-UTENZA_dettagl'!C$106,('UNITA E CONSUMI SOTTOUTENZE'!E214-'Articolazione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tariffaria'!C$10*'RIPARTIZ SOTTO-UTENZA_dettagl'!C$106,('UNITA E CONSUMI SOTTOUTENZE'!E214-'Articolazione tariffaria'!C$10*'RIPARTIZ SOTTO-UTENZA_dettagl'!C$106)*'Articolazione tariffaria'!F$10+'Articolazione tariffaria'!D$9*'RIPARTIZ SOTTO-UTENZA_dettagl'!C$106*'Articolazione tariffaria'!F$9,'UNITA E CONSUMI SOTTOUTENZE'!E214*'Articolazione tariffaria'!F$9))))*'DATI BOLLETTA'!D$57</f>
        <v>0</v>
      </c>
      <c r="J189" s="83">
        <f>+'UNITA E CONSUMI SOTTOUTENZE'!E214*'Articolazione tariffaria'!$F$31*'DATI BOLLETTA'!$D$58</f>
        <v>0</v>
      </c>
      <c r="K189" s="83">
        <f>+'UNITA E CONSUMI SOTTOUTENZE'!E214*'Articolazione tariffaria'!$F$32*'DATI BOLLETTA'!$D$59</f>
        <v>0</v>
      </c>
      <c r="L189" s="83">
        <f t="shared" si="37"/>
        <v>0</v>
      </c>
      <c r="M189" s="50"/>
      <c r="N189" s="83">
        <f>+'UNITA E CONSUMI SOTTOUTENZE'!E214*'Articolazione tariffaria'!$F$59*'DATI BOLLETTA'!$D$57</f>
        <v>0</v>
      </c>
      <c r="O189" s="83">
        <f>+'UNITA E CONSUMI SOTTOUTENZE'!E214*'Articolazione tariffaria'!$F$59*'DATI BOLLETTA'!$D$58</f>
        <v>0</v>
      </c>
      <c r="P189" s="83">
        <f>+'UNITA E CONSUMI SOTTOUTENZE'!E214*'Articolazione tariffaria'!$F$59*'DATI BOLLETTA'!$D$59</f>
        <v>0</v>
      </c>
      <c r="Q189" s="84">
        <f t="shared" si="27"/>
        <v>0</v>
      </c>
      <c r="R189" s="50"/>
      <c r="S189" s="83">
        <f>+'UNITA E CONSUMI SOTTOUTENZE'!E214*'Articolazione tariffaria'!$F$49*'DATI BOLLETTA'!$D$57</f>
        <v>0</v>
      </c>
      <c r="T189" s="83">
        <f>+'UNITA E CONSUMI SOTTOUTENZE'!E214*'Articolazione tariffaria'!$F$50*'DATI BOLLETTA'!$D$58</f>
        <v>0</v>
      </c>
      <c r="U189" s="83">
        <f>+'UNITA E CONSUMI SOTTOUTENZE'!E214*'Articolazione tariffaria'!$F$51*'DATI BOLLETTA'!$D$59</f>
        <v>0</v>
      </c>
      <c r="V189" s="84">
        <f t="shared" si="40"/>
        <v>0</v>
      </c>
      <c r="W189" s="52"/>
      <c r="X189" s="83">
        <f t="shared" si="41"/>
        <v>0</v>
      </c>
      <c r="Y189" s="83">
        <f t="shared" si="42"/>
        <v>0</v>
      </c>
      <c r="Z189" s="83">
        <f t="shared" si="43"/>
        <v>0</v>
      </c>
      <c r="AA189" s="373" t="str">
        <f t="shared" si="38"/>
        <v/>
      </c>
      <c r="AB189" s="52"/>
      <c r="AC189" s="83">
        <f t="shared" si="39"/>
        <v>0</v>
      </c>
      <c r="AE189" s="106">
        <f t="shared" si="44"/>
        <v>0</v>
      </c>
    </row>
    <row r="190" spans="2:31" ht="21" x14ac:dyDescent="0.25">
      <c r="B190" s="363" t="str">
        <f>+IF(COUNTA('UNITA E CONSUMI SOTTOUTENZE'!C215)&gt;0,'UNITA E CONSUMI SOTTOUTENZE'!B215,"")</f>
        <v/>
      </c>
      <c r="D190" s="83">
        <f>+IF(B190="",0,1*'DATI BOLLETTA'!$D$57*'DATI BOLLETTA'!$C$34*'Articolazione tariffaria'!$F$35)</f>
        <v>0</v>
      </c>
      <c r="E190" s="83">
        <f>+IF(B190="",0,1*'DATI BOLLETTA'!$D$58*'DATI BOLLETTA'!$C$34*'Articolazione tariffaria'!$F$36)</f>
        <v>0</v>
      </c>
      <c r="F190" s="83">
        <f>+IF(B190="",0,1*'DATI BOLLETTA'!$D$59*'DATI BOLLETTA'!$C$34*'Articolazione tariffaria'!$F$37)</f>
        <v>0</v>
      </c>
      <c r="G190" s="84">
        <f t="shared" si="25"/>
        <v>0</v>
      </c>
      <c r="H190" s="50"/>
      <c r="I190" s="130">
        <f>+IF('UNITA E CONSUMI SOTTOUTENZE'!E215&gt;'Articolazione tariffaria'!C$13*'RIPARTIZ SOTTO-UTENZA_dettagl'!C$106,('UNITA E CONSUMI SOTTOUTENZE'!E215-'Articolazione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tariffaria'!C$12*'RIPARTIZ SOTTO-UTENZA_dettagl'!C$106,('UNITA E CONSUMI SOTTOUTENZE'!E215-'Articolazione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tariffaria'!C$11*'RIPARTIZ SOTTO-UTENZA_dettagl'!C$106,('UNITA E CONSUMI SOTTOUTENZE'!E215-'Articolazione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tariffaria'!C$10*'RIPARTIZ SOTTO-UTENZA_dettagl'!C$106,('UNITA E CONSUMI SOTTOUTENZE'!E215-'Articolazione tariffaria'!C$10*'RIPARTIZ SOTTO-UTENZA_dettagl'!C$106)*'Articolazione tariffaria'!F$10+'Articolazione tariffaria'!D$9*'RIPARTIZ SOTTO-UTENZA_dettagl'!C$106*'Articolazione tariffaria'!F$9,'UNITA E CONSUMI SOTTOUTENZE'!E215*'Articolazione tariffaria'!F$9))))*'DATI BOLLETTA'!D$57</f>
        <v>0</v>
      </c>
      <c r="J190" s="83">
        <f>+'UNITA E CONSUMI SOTTOUTENZE'!E215*'Articolazione tariffaria'!$F$31*'DATI BOLLETTA'!$D$58</f>
        <v>0</v>
      </c>
      <c r="K190" s="83">
        <f>+'UNITA E CONSUMI SOTTOUTENZE'!E215*'Articolazione tariffaria'!$F$32*'DATI BOLLETTA'!$D$59</f>
        <v>0</v>
      </c>
      <c r="L190" s="83">
        <f t="shared" si="37"/>
        <v>0</v>
      </c>
      <c r="M190" s="50"/>
      <c r="N190" s="83">
        <f>+'UNITA E CONSUMI SOTTOUTENZE'!E215*'Articolazione tariffaria'!$F$59*'DATI BOLLETTA'!$D$57</f>
        <v>0</v>
      </c>
      <c r="O190" s="83">
        <f>+'UNITA E CONSUMI SOTTOUTENZE'!E215*'Articolazione tariffaria'!$F$59*'DATI BOLLETTA'!$D$58</f>
        <v>0</v>
      </c>
      <c r="P190" s="83">
        <f>+'UNITA E CONSUMI SOTTOUTENZE'!E215*'Articolazione tariffaria'!$F$59*'DATI BOLLETTA'!$D$59</f>
        <v>0</v>
      </c>
      <c r="Q190" s="84">
        <f t="shared" si="27"/>
        <v>0</v>
      </c>
      <c r="R190" s="50"/>
      <c r="S190" s="83">
        <f>+'UNITA E CONSUMI SOTTOUTENZE'!E215*'Articolazione tariffaria'!$F$49*'DATI BOLLETTA'!$D$57</f>
        <v>0</v>
      </c>
      <c r="T190" s="83">
        <f>+'UNITA E CONSUMI SOTTOUTENZE'!E215*'Articolazione tariffaria'!$F$50*'DATI BOLLETTA'!$D$58</f>
        <v>0</v>
      </c>
      <c r="U190" s="83">
        <f>+'UNITA E CONSUMI SOTTOUTENZE'!E215*'Articolazione tariffaria'!$F$51*'DATI BOLLETTA'!$D$59</f>
        <v>0</v>
      </c>
      <c r="V190" s="84">
        <f t="shared" si="40"/>
        <v>0</v>
      </c>
      <c r="W190" s="52"/>
      <c r="X190" s="83">
        <f t="shared" si="41"/>
        <v>0</v>
      </c>
      <c r="Y190" s="83">
        <f t="shared" si="42"/>
        <v>0</v>
      </c>
      <c r="Z190" s="83">
        <f t="shared" si="43"/>
        <v>0</v>
      </c>
      <c r="AA190" s="373" t="str">
        <f t="shared" si="38"/>
        <v/>
      </c>
      <c r="AB190" s="52"/>
      <c r="AC190" s="83">
        <f t="shared" si="39"/>
        <v>0</v>
      </c>
      <c r="AE190" s="106">
        <f t="shared" si="44"/>
        <v>0</v>
      </c>
    </row>
    <row r="191" spans="2:31" ht="21" x14ac:dyDescent="0.25">
      <c r="B191" s="363" t="str">
        <f>+IF(COUNTA('UNITA E CONSUMI SOTTOUTENZE'!C216)&gt;0,'UNITA E CONSUMI SOTTOUTENZE'!B216,"")</f>
        <v/>
      </c>
      <c r="D191" s="83">
        <f>+IF(B191="",0,1*'DATI BOLLETTA'!$D$57*'DATI BOLLETTA'!$C$34*'Articolazione tariffaria'!$F$35)</f>
        <v>0</v>
      </c>
      <c r="E191" s="83">
        <f>+IF(B191="",0,1*'DATI BOLLETTA'!$D$58*'DATI BOLLETTA'!$C$34*'Articolazione tariffaria'!$F$36)</f>
        <v>0</v>
      </c>
      <c r="F191" s="83">
        <f>+IF(B191="",0,1*'DATI BOLLETTA'!$D$59*'DATI BOLLETTA'!$C$34*'Articolazione tariffaria'!$F$37)</f>
        <v>0</v>
      </c>
      <c r="G191" s="84">
        <f t="shared" si="25"/>
        <v>0</v>
      </c>
      <c r="H191" s="50"/>
      <c r="I191" s="130">
        <f>+IF('UNITA E CONSUMI SOTTOUTENZE'!E216&gt;'Articolazione tariffaria'!C$13*'RIPARTIZ SOTTO-UTENZA_dettagl'!C$106,('UNITA E CONSUMI SOTTOUTENZE'!E216-'Articolazione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tariffaria'!C$12*'RIPARTIZ SOTTO-UTENZA_dettagl'!C$106,('UNITA E CONSUMI SOTTOUTENZE'!E216-'Articolazione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tariffaria'!C$11*'RIPARTIZ SOTTO-UTENZA_dettagl'!C$106,('UNITA E CONSUMI SOTTOUTENZE'!E216-'Articolazione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tariffaria'!C$10*'RIPARTIZ SOTTO-UTENZA_dettagl'!C$106,('UNITA E CONSUMI SOTTOUTENZE'!E216-'Articolazione tariffaria'!C$10*'RIPARTIZ SOTTO-UTENZA_dettagl'!C$106)*'Articolazione tariffaria'!F$10+'Articolazione tariffaria'!D$9*'RIPARTIZ SOTTO-UTENZA_dettagl'!C$106*'Articolazione tariffaria'!F$9,'UNITA E CONSUMI SOTTOUTENZE'!E216*'Articolazione tariffaria'!F$9))))*'DATI BOLLETTA'!D$57</f>
        <v>0</v>
      </c>
      <c r="J191" s="83">
        <f>+'UNITA E CONSUMI SOTTOUTENZE'!E216*'Articolazione tariffaria'!$F$31*'DATI BOLLETTA'!$D$58</f>
        <v>0</v>
      </c>
      <c r="K191" s="83">
        <f>+'UNITA E CONSUMI SOTTOUTENZE'!E216*'Articolazione tariffaria'!$F$32*'DATI BOLLETTA'!$D$59</f>
        <v>0</v>
      </c>
      <c r="L191" s="83">
        <f t="shared" si="37"/>
        <v>0</v>
      </c>
      <c r="M191" s="50"/>
      <c r="N191" s="83">
        <f>+'UNITA E CONSUMI SOTTOUTENZE'!E216*'Articolazione tariffaria'!$F$59*'DATI BOLLETTA'!$D$57</f>
        <v>0</v>
      </c>
      <c r="O191" s="83">
        <f>+'UNITA E CONSUMI SOTTOUTENZE'!E216*'Articolazione tariffaria'!$F$59*'DATI BOLLETTA'!$D$58</f>
        <v>0</v>
      </c>
      <c r="P191" s="83">
        <f>+'UNITA E CONSUMI SOTTOUTENZE'!E216*'Articolazione tariffaria'!$F$59*'DATI BOLLETTA'!$D$59</f>
        <v>0</v>
      </c>
      <c r="Q191" s="84">
        <f t="shared" si="27"/>
        <v>0</v>
      </c>
      <c r="R191" s="50"/>
      <c r="S191" s="83">
        <f>+'UNITA E CONSUMI SOTTOUTENZE'!E216*'Articolazione tariffaria'!$F$49*'DATI BOLLETTA'!$D$57</f>
        <v>0</v>
      </c>
      <c r="T191" s="83">
        <f>+'UNITA E CONSUMI SOTTOUTENZE'!E216*'Articolazione tariffaria'!$F$50*'DATI BOLLETTA'!$D$58</f>
        <v>0</v>
      </c>
      <c r="U191" s="83">
        <f>+'UNITA E CONSUMI SOTTOUTENZE'!E216*'Articolazione tariffaria'!$F$51*'DATI BOLLETTA'!$D$59</f>
        <v>0</v>
      </c>
      <c r="V191" s="84">
        <f t="shared" si="40"/>
        <v>0</v>
      </c>
      <c r="W191" s="52"/>
      <c r="X191" s="83">
        <f t="shared" si="41"/>
        <v>0</v>
      </c>
      <c r="Y191" s="83">
        <f t="shared" si="42"/>
        <v>0</v>
      </c>
      <c r="Z191" s="83">
        <f t="shared" si="43"/>
        <v>0</v>
      </c>
      <c r="AA191" s="373" t="str">
        <f t="shared" si="38"/>
        <v/>
      </c>
      <c r="AB191" s="52"/>
      <c r="AC191" s="83">
        <f t="shared" si="39"/>
        <v>0</v>
      </c>
      <c r="AE191" s="106">
        <f t="shared" si="44"/>
        <v>0</v>
      </c>
    </row>
    <row r="192" spans="2:31" ht="21" x14ac:dyDescent="0.25">
      <c r="B192" s="363" t="str">
        <f>+IF(COUNTA('UNITA E CONSUMI SOTTOUTENZE'!C217)&gt;0,'UNITA E CONSUMI SOTTOUTENZE'!B217,"")</f>
        <v/>
      </c>
      <c r="D192" s="83">
        <f>+IF(B192="",0,1*'DATI BOLLETTA'!$D$57*'DATI BOLLETTA'!$C$34*'Articolazione tariffaria'!$F$35)</f>
        <v>0</v>
      </c>
      <c r="E192" s="83">
        <f>+IF(B192="",0,1*'DATI BOLLETTA'!$D$58*'DATI BOLLETTA'!$C$34*'Articolazione tariffaria'!$F$36)</f>
        <v>0</v>
      </c>
      <c r="F192" s="83">
        <f>+IF(B192="",0,1*'DATI BOLLETTA'!$D$59*'DATI BOLLETTA'!$C$34*'Articolazione tariffaria'!$F$37)</f>
        <v>0</v>
      </c>
      <c r="G192" s="84">
        <f t="shared" si="25"/>
        <v>0</v>
      </c>
      <c r="H192" s="50"/>
      <c r="I192" s="130">
        <f>+IF('UNITA E CONSUMI SOTTOUTENZE'!E217&gt;'Articolazione tariffaria'!C$13*'RIPARTIZ SOTTO-UTENZA_dettagl'!C$106,('UNITA E CONSUMI SOTTOUTENZE'!E217-'Articolazione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tariffaria'!C$12*'RIPARTIZ SOTTO-UTENZA_dettagl'!C$106,('UNITA E CONSUMI SOTTOUTENZE'!E217-'Articolazione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tariffaria'!C$11*'RIPARTIZ SOTTO-UTENZA_dettagl'!C$106,('UNITA E CONSUMI SOTTOUTENZE'!E217-'Articolazione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tariffaria'!C$10*'RIPARTIZ SOTTO-UTENZA_dettagl'!C$106,('UNITA E CONSUMI SOTTOUTENZE'!E217-'Articolazione tariffaria'!C$10*'RIPARTIZ SOTTO-UTENZA_dettagl'!C$106)*'Articolazione tariffaria'!F$10+'Articolazione tariffaria'!D$9*'RIPARTIZ SOTTO-UTENZA_dettagl'!C$106*'Articolazione tariffaria'!F$9,'UNITA E CONSUMI SOTTOUTENZE'!E217*'Articolazione tariffaria'!F$9))))*'DATI BOLLETTA'!D$57</f>
        <v>0</v>
      </c>
      <c r="J192" s="83">
        <f>+'UNITA E CONSUMI SOTTOUTENZE'!E217*'Articolazione tariffaria'!$F$31*'DATI BOLLETTA'!$D$58</f>
        <v>0</v>
      </c>
      <c r="K192" s="83">
        <f>+'UNITA E CONSUMI SOTTOUTENZE'!E217*'Articolazione tariffaria'!$F$32*'DATI BOLLETTA'!$D$59</f>
        <v>0</v>
      </c>
      <c r="L192" s="83">
        <f t="shared" si="37"/>
        <v>0</v>
      </c>
      <c r="M192" s="50"/>
      <c r="N192" s="83">
        <f>+'UNITA E CONSUMI SOTTOUTENZE'!E217*'Articolazione tariffaria'!$F$59*'DATI BOLLETTA'!$D$57</f>
        <v>0</v>
      </c>
      <c r="O192" s="83">
        <f>+'UNITA E CONSUMI SOTTOUTENZE'!E217*'Articolazione tariffaria'!$F$59*'DATI BOLLETTA'!$D$58</f>
        <v>0</v>
      </c>
      <c r="P192" s="83">
        <f>+'UNITA E CONSUMI SOTTOUTENZE'!E217*'Articolazione tariffaria'!$F$59*'DATI BOLLETTA'!$D$59</f>
        <v>0</v>
      </c>
      <c r="Q192" s="84">
        <f t="shared" si="27"/>
        <v>0</v>
      </c>
      <c r="R192" s="50"/>
      <c r="S192" s="83">
        <f>+'UNITA E CONSUMI SOTTOUTENZE'!E217*'Articolazione tariffaria'!$F$49*'DATI BOLLETTA'!$D$57</f>
        <v>0</v>
      </c>
      <c r="T192" s="83">
        <f>+'UNITA E CONSUMI SOTTOUTENZE'!E217*'Articolazione tariffaria'!$F$50*'DATI BOLLETTA'!$D$58</f>
        <v>0</v>
      </c>
      <c r="U192" s="83">
        <f>+'UNITA E CONSUMI SOTTOUTENZE'!E217*'Articolazione tariffaria'!$F$51*'DATI BOLLETTA'!$D$59</f>
        <v>0</v>
      </c>
      <c r="V192" s="84">
        <f t="shared" si="40"/>
        <v>0</v>
      </c>
      <c r="W192" s="52"/>
      <c r="X192" s="83">
        <f t="shared" si="41"/>
        <v>0</v>
      </c>
      <c r="Y192" s="83">
        <f t="shared" si="42"/>
        <v>0</v>
      </c>
      <c r="Z192" s="83">
        <f t="shared" si="43"/>
        <v>0</v>
      </c>
      <c r="AA192" s="373" t="str">
        <f t="shared" si="38"/>
        <v/>
      </c>
      <c r="AB192" s="52"/>
      <c r="AC192" s="83">
        <f t="shared" si="39"/>
        <v>0</v>
      </c>
      <c r="AE192" s="106">
        <f t="shared" si="44"/>
        <v>0</v>
      </c>
    </row>
    <row r="193" spans="2:31" ht="21" x14ac:dyDescent="0.25">
      <c r="B193" s="363" t="str">
        <f>+IF(COUNTA('UNITA E CONSUMI SOTTOUTENZE'!C218)&gt;0,'UNITA E CONSUMI SOTTOUTENZE'!B218,"")</f>
        <v/>
      </c>
      <c r="D193" s="83">
        <f>+IF(B193="",0,1*'DATI BOLLETTA'!$D$57*'DATI BOLLETTA'!$C$34*'Articolazione tariffaria'!$F$35)</f>
        <v>0</v>
      </c>
      <c r="E193" s="83">
        <f>+IF(B193="",0,1*'DATI BOLLETTA'!$D$58*'DATI BOLLETTA'!$C$34*'Articolazione tariffaria'!$F$36)</f>
        <v>0</v>
      </c>
      <c r="F193" s="83">
        <f>+IF(B193="",0,1*'DATI BOLLETTA'!$D$59*'DATI BOLLETTA'!$C$34*'Articolazione tariffaria'!$F$37)</f>
        <v>0</v>
      </c>
      <c r="G193" s="84">
        <f t="shared" si="25"/>
        <v>0</v>
      </c>
      <c r="H193" s="50"/>
      <c r="I193" s="130">
        <f>+IF('UNITA E CONSUMI SOTTOUTENZE'!E218&gt;'Articolazione tariffaria'!C$13*'RIPARTIZ SOTTO-UTENZA_dettagl'!C$106,('UNITA E CONSUMI SOTTOUTENZE'!E218-'Articolazione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tariffaria'!C$12*'RIPARTIZ SOTTO-UTENZA_dettagl'!C$106,('UNITA E CONSUMI SOTTOUTENZE'!E218-'Articolazione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tariffaria'!C$11*'RIPARTIZ SOTTO-UTENZA_dettagl'!C$106,('UNITA E CONSUMI SOTTOUTENZE'!E218-'Articolazione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tariffaria'!C$10*'RIPARTIZ SOTTO-UTENZA_dettagl'!C$106,('UNITA E CONSUMI SOTTOUTENZE'!E218-'Articolazione tariffaria'!C$10*'RIPARTIZ SOTTO-UTENZA_dettagl'!C$106)*'Articolazione tariffaria'!F$10+'Articolazione tariffaria'!D$9*'RIPARTIZ SOTTO-UTENZA_dettagl'!C$106*'Articolazione tariffaria'!F$9,'UNITA E CONSUMI SOTTOUTENZE'!E218*'Articolazione tariffaria'!F$9))))*'DATI BOLLETTA'!D$57</f>
        <v>0</v>
      </c>
      <c r="J193" s="83">
        <f>+'UNITA E CONSUMI SOTTOUTENZE'!E218*'Articolazione tariffaria'!$F$31*'DATI BOLLETTA'!$D$58</f>
        <v>0</v>
      </c>
      <c r="K193" s="83">
        <f>+'UNITA E CONSUMI SOTTOUTENZE'!E218*'Articolazione tariffaria'!$F$32*'DATI BOLLETTA'!$D$59</f>
        <v>0</v>
      </c>
      <c r="L193" s="83">
        <f t="shared" si="37"/>
        <v>0</v>
      </c>
      <c r="M193" s="50"/>
      <c r="N193" s="83">
        <f>+'UNITA E CONSUMI SOTTOUTENZE'!E218*'Articolazione tariffaria'!$F$59*'DATI BOLLETTA'!$D$57</f>
        <v>0</v>
      </c>
      <c r="O193" s="83">
        <f>+'UNITA E CONSUMI SOTTOUTENZE'!E218*'Articolazione tariffaria'!$F$59*'DATI BOLLETTA'!$D$58</f>
        <v>0</v>
      </c>
      <c r="P193" s="83">
        <f>+'UNITA E CONSUMI SOTTOUTENZE'!E218*'Articolazione tariffaria'!$F$59*'DATI BOLLETTA'!$D$59</f>
        <v>0</v>
      </c>
      <c r="Q193" s="84">
        <f t="shared" si="27"/>
        <v>0</v>
      </c>
      <c r="R193" s="50"/>
      <c r="S193" s="83">
        <f>+'UNITA E CONSUMI SOTTOUTENZE'!E218*'Articolazione tariffaria'!$F$49*'DATI BOLLETTA'!$D$57</f>
        <v>0</v>
      </c>
      <c r="T193" s="83">
        <f>+'UNITA E CONSUMI SOTTOUTENZE'!E218*'Articolazione tariffaria'!$F$50*'DATI BOLLETTA'!$D$58</f>
        <v>0</v>
      </c>
      <c r="U193" s="83">
        <f>+'UNITA E CONSUMI SOTTOUTENZE'!E218*'Articolazione tariffaria'!$F$51*'DATI BOLLETTA'!$D$59</f>
        <v>0</v>
      </c>
      <c r="V193" s="84">
        <f t="shared" si="40"/>
        <v>0</v>
      </c>
      <c r="W193" s="52"/>
      <c r="X193" s="83">
        <f t="shared" si="41"/>
        <v>0</v>
      </c>
      <c r="Y193" s="83">
        <f t="shared" si="42"/>
        <v>0</v>
      </c>
      <c r="Z193" s="83">
        <f t="shared" si="43"/>
        <v>0</v>
      </c>
      <c r="AA193" s="373" t="str">
        <f t="shared" si="38"/>
        <v/>
      </c>
      <c r="AB193" s="52"/>
      <c r="AC193" s="83">
        <f t="shared" si="39"/>
        <v>0</v>
      </c>
      <c r="AE193" s="106">
        <f t="shared" si="44"/>
        <v>0</v>
      </c>
    </row>
    <row r="194" spans="2:31" ht="21" x14ac:dyDescent="0.25">
      <c r="B194" s="363" t="str">
        <f>+IF(COUNTA('UNITA E CONSUMI SOTTOUTENZE'!C219)&gt;0,'UNITA E CONSUMI SOTTOUTENZE'!B219,"")</f>
        <v/>
      </c>
      <c r="D194" s="83">
        <f>+IF(B194="",0,1*'DATI BOLLETTA'!$D$57*'DATI BOLLETTA'!$C$34*'Articolazione tariffaria'!$F$35)</f>
        <v>0</v>
      </c>
      <c r="E194" s="83">
        <f>+IF(B194="",0,1*'DATI BOLLETTA'!$D$58*'DATI BOLLETTA'!$C$34*'Articolazione tariffaria'!$F$36)</f>
        <v>0</v>
      </c>
      <c r="F194" s="83">
        <f>+IF(B194="",0,1*'DATI BOLLETTA'!$D$59*'DATI BOLLETTA'!$C$34*'Articolazione tariffaria'!$F$37)</f>
        <v>0</v>
      </c>
      <c r="G194" s="84">
        <f t="shared" si="25"/>
        <v>0</v>
      </c>
      <c r="H194" s="50"/>
      <c r="I194" s="130">
        <f>+IF('UNITA E CONSUMI SOTTOUTENZE'!E219&gt;'Articolazione tariffaria'!C$13*'RIPARTIZ SOTTO-UTENZA_dettagl'!C$106,('UNITA E CONSUMI SOTTOUTENZE'!E219-'Articolazione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tariffaria'!C$12*'RIPARTIZ SOTTO-UTENZA_dettagl'!C$106,('UNITA E CONSUMI SOTTOUTENZE'!E219-'Articolazione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tariffaria'!C$11*'RIPARTIZ SOTTO-UTENZA_dettagl'!C$106,('UNITA E CONSUMI SOTTOUTENZE'!E219-'Articolazione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tariffaria'!C$10*'RIPARTIZ SOTTO-UTENZA_dettagl'!C$106,('UNITA E CONSUMI SOTTOUTENZE'!E219-'Articolazione tariffaria'!C$10*'RIPARTIZ SOTTO-UTENZA_dettagl'!C$106)*'Articolazione tariffaria'!F$10+'Articolazione tariffaria'!D$9*'RIPARTIZ SOTTO-UTENZA_dettagl'!C$106*'Articolazione tariffaria'!F$9,'UNITA E CONSUMI SOTTOUTENZE'!E219*'Articolazione tariffaria'!F$9))))*'DATI BOLLETTA'!D$57</f>
        <v>0</v>
      </c>
      <c r="J194" s="83">
        <f>+'UNITA E CONSUMI SOTTOUTENZE'!E219*'Articolazione tariffaria'!$F$31*'DATI BOLLETTA'!$D$58</f>
        <v>0</v>
      </c>
      <c r="K194" s="83">
        <f>+'UNITA E CONSUMI SOTTOUTENZE'!E219*'Articolazione tariffaria'!$F$32*'DATI BOLLETTA'!$D$59</f>
        <v>0</v>
      </c>
      <c r="L194" s="83">
        <f t="shared" si="37"/>
        <v>0</v>
      </c>
      <c r="M194" s="50"/>
      <c r="N194" s="83">
        <f>+'UNITA E CONSUMI SOTTOUTENZE'!E219*'Articolazione tariffaria'!$F$59*'DATI BOLLETTA'!$D$57</f>
        <v>0</v>
      </c>
      <c r="O194" s="83">
        <f>+'UNITA E CONSUMI SOTTOUTENZE'!E219*'Articolazione tariffaria'!$F$59*'DATI BOLLETTA'!$D$58</f>
        <v>0</v>
      </c>
      <c r="P194" s="83">
        <f>+'UNITA E CONSUMI SOTTOUTENZE'!E219*'Articolazione tariffaria'!$F$59*'DATI BOLLETTA'!$D$59</f>
        <v>0</v>
      </c>
      <c r="Q194" s="84">
        <f t="shared" si="27"/>
        <v>0</v>
      </c>
      <c r="R194" s="50"/>
      <c r="S194" s="83">
        <f>+'UNITA E CONSUMI SOTTOUTENZE'!E219*'Articolazione tariffaria'!$F$49*'DATI BOLLETTA'!$D$57</f>
        <v>0</v>
      </c>
      <c r="T194" s="83">
        <f>+'UNITA E CONSUMI SOTTOUTENZE'!E219*'Articolazione tariffaria'!$F$50*'DATI BOLLETTA'!$D$58</f>
        <v>0</v>
      </c>
      <c r="U194" s="83">
        <f>+'UNITA E CONSUMI SOTTOUTENZE'!E219*'Articolazione tariffaria'!$F$51*'DATI BOLLETTA'!$D$59</f>
        <v>0</v>
      </c>
      <c r="V194" s="84">
        <f t="shared" si="40"/>
        <v>0</v>
      </c>
      <c r="W194" s="52"/>
      <c r="X194" s="83">
        <f t="shared" si="41"/>
        <v>0</v>
      </c>
      <c r="Y194" s="83">
        <f t="shared" si="42"/>
        <v>0</v>
      </c>
      <c r="Z194" s="83">
        <f t="shared" si="43"/>
        <v>0</v>
      </c>
      <c r="AA194" s="373" t="str">
        <f t="shared" si="38"/>
        <v/>
      </c>
      <c r="AB194" s="52"/>
      <c r="AC194" s="83">
        <f t="shared" si="39"/>
        <v>0</v>
      </c>
      <c r="AE194" s="106">
        <f t="shared" si="44"/>
        <v>0</v>
      </c>
    </row>
    <row r="195" spans="2:31" ht="21" x14ac:dyDescent="0.25">
      <c r="B195" s="363" t="str">
        <f>+IF(COUNTA('UNITA E CONSUMI SOTTOUTENZE'!C220)&gt;0,'UNITA E CONSUMI SOTTOUTENZE'!B220,"")</f>
        <v/>
      </c>
      <c r="D195" s="83">
        <f>+IF(B195="",0,1*'DATI BOLLETTA'!$D$57*'DATI BOLLETTA'!$C$34*'Articolazione tariffaria'!$F$35)</f>
        <v>0</v>
      </c>
      <c r="E195" s="83">
        <f>+IF(B195="",0,1*'DATI BOLLETTA'!$D$58*'DATI BOLLETTA'!$C$34*'Articolazione tariffaria'!$F$36)</f>
        <v>0</v>
      </c>
      <c r="F195" s="83">
        <f>+IF(B195="",0,1*'DATI BOLLETTA'!$D$59*'DATI BOLLETTA'!$C$34*'Articolazione tariffaria'!$F$37)</f>
        <v>0</v>
      </c>
      <c r="G195" s="84">
        <f t="shared" si="25"/>
        <v>0</v>
      </c>
      <c r="H195" s="50"/>
      <c r="I195" s="130">
        <f>+IF('UNITA E CONSUMI SOTTOUTENZE'!E220&gt;'Articolazione tariffaria'!C$13*'RIPARTIZ SOTTO-UTENZA_dettagl'!C$106,('UNITA E CONSUMI SOTTOUTENZE'!E220-'Articolazione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tariffaria'!C$12*'RIPARTIZ SOTTO-UTENZA_dettagl'!C$106,('UNITA E CONSUMI SOTTOUTENZE'!E220-'Articolazione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tariffaria'!C$11*'RIPARTIZ SOTTO-UTENZA_dettagl'!C$106,('UNITA E CONSUMI SOTTOUTENZE'!E220-'Articolazione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tariffaria'!C$10*'RIPARTIZ SOTTO-UTENZA_dettagl'!C$106,('UNITA E CONSUMI SOTTOUTENZE'!E220-'Articolazione tariffaria'!C$10*'RIPARTIZ SOTTO-UTENZA_dettagl'!C$106)*'Articolazione tariffaria'!F$10+'Articolazione tariffaria'!D$9*'RIPARTIZ SOTTO-UTENZA_dettagl'!C$106*'Articolazione tariffaria'!F$9,'UNITA E CONSUMI SOTTOUTENZE'!E220*'Articolazione tariffaria'!F$9))))*'DATI BOLLETTA'!D$57</f>
        <v>0</v>
      </c>
      <c r="J195" s="83">
        <f>+'UNITA E CONSUMI SOTTOUTENZE'!E220*'Articolazione tariffaria'!$F$31*'DATI BOLLETTA'!$D$58</f>
        <v>0</v>
      </c>
      <c r="K195" s="83">
        <f>+'UNITA E CONSUMI SOTTOUTENZE'!E220*'Articolazione tariffaria'!$F$32*'DATI BOLLETTA'!$D$59</f>
        <v>0</v>
      </c>
      <c r="L195" s="83">
        <f t="shared" si="37"/>
        <v>0</v>
      </c>
      <c r="M195" s="50"/>
      <c r="N195" s="83">
        <f>+'UNITA E CONSUMI SOTTOUTENZE'!E220*'Articolazione tariffaria'!$F$59*'DATI BOLLETTA'!$D$57</f>
        <v>0</v>
      </c>
      <c r="O195" s="83">
        <f>+'UNITA E CONSUMI SOTTOUTENZE'!E220*'Articolazione tariffaria'!$F$59*'DATI BOLLETTA'!$D$58</f>
        <v>0</v>
      </c>
      <c r="P195" s="83">
        <f>+'UNITA E CONSUMI SOTTOUTENZE'!E220*'Articolazione tariffaria'!$F$59*'DATI BOLLETTA'!$D$59</f>
        <v>0</v>
      </c>
      <c r="Q195" s="84">
        <f t="shared" si="27"/>
        <v>0</v>
      </c>
      <c r="R195" s="50"/>
      <c r="S195" s="83">
        <f>+'UNITA E CONSUMI SOTTOUTENZE'!E220*'Articolazione tariffaria'!$F$49*'DATI BOLLETTA'!$D$57</f>
        <v>0</v>
      </c>
      <c r="T195" s="83">
        <f>+'UNITA E CONSUMI SOTTOUTENZE'!E220*'Articolazione tariffaria'!$F$50*'DATI BOLLETTA'!$D$58</f>
        <v>0</v>
      </c>
      <c r="U195" s="83">
        <f>+'UNITA E CONSUMI SOTTOUTENZE'!E220*'Articolazione tariffaria'!$F$51*'DATI BOLLETTA'!$D$59</f>
        <v>0</v>
      </c>
      <c r="V195" s="84">
        <f t="shared" si="40"/>
        <v>0</v>
      </c>
      <c r="W195" s="52"/>
      <c r="X195" s="83">
        <f t="shared" si="41"/>
        <v>0</v>
      </c>
      <c r="Y195" s="83">
        <f t="shared" si="42"/>
        <v>0</v>
      </c>
      <c r="Z195" s="83">
        <f t="shared" si="43"/>
        <v>0</v>
      </c>
      <c r="AA195" s="373" t="str">
        <f t="shared" si="38"/>
        <v/>
      </c>
      <c r="AB195" s="52"/>
      <c r="AC195" s="83">
        <f t="shared" si="39"/>
        <v>0</v>
      </c>
      <c r="AE195" s="106">
        <f t="shared" si="44"/>
        <v>0</v>
      </c>
    </row>
    <row r="196" spans="2:31" ht="21" x14ac:dyDescent="0.25">
      <c r="B196" s="363" t="str">
        <f>+IF(COUNTA('UNITA E CONSUMI SOTTOUTENZE'!C221)&gt;0,'UNITA E CONSUMI SOTTOUTENZE'!B221,"")</f>
        <v/>
      </c>
      <c r="D196" s="83">
        <f>+IF(B196="",0,1*'DATI BOLLETTA'!$D$57*'DATI BOLLETTA'!$C$34*'Articolazione tariffaria'!$F$35)</f>
        <v>0</v>
      </c>
      <c r="E196" s="83">
        <f>+IF(B196="",0,1*'DATI BOLLETTA'!$D$58*'DATI BOLLETTA'!$C$34*'Articolazione tariffaria'!$F$36)</f>
        <v>0</v>
      </c>
      <c r="F196" s="83">
        <f>+IF(B196="",0,1*'DATI BOLLETTA'!$D$59*'DATI BOLLETTA'!$C$34*'Articolazione tariffaria'!$F$37)</f>
        <v>0</v>
      </c>
      <c r="G196" s="84">
        <f t="shared" si="25"/>
        <v>0</v>
      </c>
      <c r="H196" s="50"/>
      <c r="I196" s="130">
        <f>+IF('UNITA E CONSUMI SOTTOUTENZE'!E221&gt;'Articolazione tariffaria'!C$13*'RIPARTIZ SOTTO-UTENZA_dettagl'!C$106,('UNITA E CONSUMI SOTTOUTENZE'!E221-'Articolazione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tariffaria'!C$12*'RIPARTIZ SOTTO-UTENZA_dettagl'!C$106,('UNITA E CONSUMI SOTTOUTENZE'!E221-'Articolazione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tariffaria'!C$11*'RIPARTIZ SOTTO-UTENZA_dettagl'!C$106,('UNITA E CONSUMI SOTTOUTENZE'!E221-'Articolazione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tariffaria'!C$10*'RIPARTIZ SOTTO-UTENZA_dettagl'!C$106,('UNITA E CONSUMI SOTTOUTENZE'!E221-'Articolazione tariffaria'!C$10*'RIPARTIZ SOTTO-UTENZA_dettagl'!C$106)*'Articolazione tariffaria'!F$10+'Articolazione tariffaria'!D$9*'RIPARTIZ SOTTO-UTENZA_dettagl'!C$106*'Articolazione tariffaria'!F$9,'UNITA E CONSUMI SOTTOUTENZE'!E221*'Articolazione tariffaria'!F$9))))*'DATI BOLLETTA'!D$57</f>
        <v>0</v>
      </c>
      <c r="J196" s="83">
        <f>+'UNITA E CONSUMI SOTTOUTENZE'!E221*'Articolazione tariffaria'!$F$31*'DATI BOLLETTA'!$D$58</f>
        <v>0</v>
      </c>
      <c r="K196" s="83">
        <f>+'UNITA E CONSUMI SOTTOUTENZE'!E221*'Articolazione tariffaria'!$F$32*'DATI BOLLETTA'!$D$59</f>
        <v>0</v>
      </c>
      <c r="L196" s="83">
        <f t="shared" si="37"/>
        <v>0</v>
      </c>
      <c r="M196" s="50"/>
      <c r="N196" s="83">
        <f>+'UNITA E CONSUMI SOTTOUTENZE'!E221*'Articolazione tariffaria'!$F$59*'DATI BOLLETTA'!$D$57</f>
        <v>0</v>
      </c>
      <c r="O196" s="83">
        <f>+'UNITA E CONSUMI SOTTOUTENZE'!E221*'Articolazione tariffaria'!$F$59*'DATI BOLLETTA'!$D$58</f>
        <v>0</v>
      </c>
      <c r="P196" s="83">
        <f>+'UNITA E CONSUMI SOTTOUTENZE'!E221*'Articolazione tariffaria'!$F$59*'DATI BOLLETTA'!$D$59</f>
        <v>0</v>
      </c>
      <c r="Q196" s="84">
        <f t="shared" si="27"/>
        <v>0</v>
      </c>
      <c r="R196" s="50"/>
      <c r="S196" s="83">
        <f>+'UNITA E CONSUMI SOTTOUTENZE'!E221*'Articolazione tariffaria'!$F$49*'DATI BOLLETTA'!$D$57</f>
        <v>0</v>
      </c>
      <c r="T196" s="83">
        <f>+'UNITA E CONSUMI SOTTOUTENZE'!E221*'Articolazione tariffaria'!$F$50*'DATI BOLLETTA'!$D$58</f>
        <v>0</v>
      </c>
      <c r="U196" s="83">
        <f>+'UNITA E CONSUMI SOTTOUTENZE'!E221*'Articolazione tariffaria'!$F$51*'DATI BOLLETTA'!$D$59</f>
        <v>0</v>
      </c>
      <c r="V196" s="84">
        <f t="shared" si="40"/>
        <v>0</v>
      </c>
      <c r="W196" s="52"/>
      <c r="X196" s="83">
        <f t="shared" si="41"/>
        <v>0</v>
      </c>
      <c r="Y196" s="83">
        <f t="shared" si="42"/>
        <v>0</v>
      </c>
      <c r="Z196" s="83">
        <f t="shared" si="43"/>
        <v>0</v>
      </c>
      <c r="AA196" s="373" t="str">
        <f t="shared" si="38"/>
        <v/>
      </c>
      <c r="AB196" s="52"/>
      <c r="AC196" s="83">
        <f t="shared" si="39"/>
        <v>0</v>
      </c>
      <c r="AE196" s="106">
        <f t="shared" si="44"/>
        <v>0</v>
      </c>
    </row>
    <row r="197" spans="2:31" ht="21" x14ac:dyDescent="0.25">
      <c r="B197" s="363" t="str">
        <f>+IF(COUNTA('UNITA E CONSUMI SOTTOUTENZE'!C222)&gt;0,'UNITA E CONSUMI SOTTOUTENZE'!B222,"")</f>
        <v/>
      </c>
      <c r="D197" s="83">
        <f>+IF(B197="",0,1*'DATI BOLLETTA'!$D$57*'DATI BOLLETTA'!$C$34*'Articolazione tariffaria'!$F$35)</f>
        <v>0</v>
      </c>
      <c r="E197" s="83">
        <f>+IF(B197="",0,1*'DATI BOLLETTA'!$D$58*'DATI BOLLETTA'!$C$34*'Articolazione tariffaria'!$F$36)</f>
        <v>0</v>
      </c>
      <c r="F197" s="83">
        <f>+IF(B197="",0,1*'DATI BOLLETTA'!$D$59*'DATI BOLLETTA'!$C$34*'Articolazione tariffaria'!$F$37)</f>
        <v>0</v>
      </c>
      <c r="G197" s="84">
        <f t="shared" si="25"/>
        <v>0</v>
      </c>
      <c r="H197" s="50"/>
      <c r="I197" s="130">
        <f>+IF('UNITA E CONSUMI SOTTOUTENZE'!E222&gt;'Articolazione tariffaria'!C$13*'RIPARTIZ SOTTO-UTENZA_dettagl'!C$106,('UNITA E CONSUMI SOTTOUTENZE'!E222-'Articolazione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tariffaria'!C$12*'RIPARTIZ SOTTO-UTENZA_dettagl'!C$106,('UNITA E CONSUMI SOTTOUTENZE'!E222-'Articolazione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tariffaria'!C$11*'RIPARTIZ SOTTO-UTENZA_dettagl'!C$106,('UNITA E CONSUMI SOTTOUTENZE'!E222-'Articolazione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tariffaria'!C$10*'RIPARTIZ SOTTO-UTENZA_dettagl'!C$106,('UNITA E CONSUMI SOTTOUTENZE'!E222-'Articolazione tariffaria'!C$10*'RIPARTIZ SOTTO-UTENZA_dettagl'!C$106)*'Articolazione tariffaria'!F$10+'Articolazione tariffaria'!D$9*'RIPARTIZ SOTTO-UTENZA_dettagl'!C$106*'Articolazione tariffaria'!F$9,'UNITA E CONSUMI SOTTOUTENZE'!E222*'Articolazione tariffaria'!F$9))))*'DATI BOLLETTA'!D$57</f>
        <v>0</v>
      </c>
      <c r="J197" s="83">
        <f>+'UNITA E CONSUMI SOTTOUTENZE'!E222*'Articolazione tariffaria'!$F$31*'DATI BOLLETTA'!$D$58</f>
        <v>0</v>
      </c>
      <c r="K197" s="83">
        <f>+'UNITA E CONSUMI SOTTOUTENZE'!E222*'Articolazione tariffaria'!$F$32*'DATI BOLLETTA'!$D$59</f>
        <v>0</v>
      </c>
      <c r="L197" s="83">
        <f t="shared" si="37"/>
        <v>0</v>
      </c>
      <c r="M197" s="50"/>
      <c r="N197" s="83">
        <f>+'UNITA E CONSUMI SOTTOUTENZE'!E222*'Articolazione tariffaria'!$F$59*'DATI BOLLETTA'!$D$57</f>
        <v>0</v>
      </c>
      <c r="O197" s="83">
        <f>+'UNITA E CONSUMI SOTTOUTENZE'!E222*'Articolazione tariffaria'!$F$59*'DATI BOLLETTA'!$D$58</f>
        <v>0</v>
      </c>
      <c r="P197" s="83">
        <f>+'UNITA E CONSUMI SOTTOUTENZE'!E222*'Articolazione tariffaria'!$F$59*'DATI BOLLETTA'!$D$59</f>
        <v>0</v>
      </c>
      <c r="Q197" s="84">
        <f t="shared" si="27"/>
        <v>0</v>
      </c>
      <c r="R197" s="50"/>
      <c r="S197" s="83">
        <f>+'UNITA E CONSUMI SOTTOUTENZE'!E222*'Articolazione tariffaria'!$F$49*'DATI BOLLETTA'!$D$57</f>
        <v>0</v>
      </c>
      <c r="T197" s="83">
        <f>+'UNITA E CONSUMI SOTTOUTENZE'!E222*'Articolazione tariffaria'!$F$50*'DATI BOLLETTA'!$D$58</f>
        <v>0</v>
      </c>
      <c r="U197" s="83">
        <f>+'UNITA E CONSUMI SOTTOUTENZE'!E222*'Articolazione tariffaria'!$F$51*'DATI BOLLETTA'!$D$59</f>
        <v>0</v>
      </c>
      <c r="V197" s="84">
        <f t="shared" si="40"/>
        <v>0</v>
      </c>
      <c r="W197" s="52"/>
      <c r="X197" s="83">
        <f t="shared" si="41"/>
        <v>0</v>
      </c>
      <c r="Y197" s="83">
        <f t="shared" si="42"/>
        <v>0</v>
      </c>
      <c r="Z197" s="83">
        <f t="shared" si="43"/>
        <v>0</v>
      </c>
      <c r="AA197" s="373" t="str">
        <f t="shared" si="38"/>
        <v/>
      </c>
      <c r="AB197" s="52"/>
      <c r="AC197" s="83">
        <f t="shared" si="39"/>
        <v>0</v>
      </c>
      <c r="AE197" s="106">
        <f t="shared" si="44"/>
        <v>0</v>
      </c>
    </row>
    <row r="198" spans="2:31" ht="21" x14ac:dyDescent="0.25">
      <c r="B198" s="363" t="str">
        <f>+IF(COUNTA('UNITA E CONSUMI SOTTOUTENZE'!C223)&gt;0,'UNITA E CONSUMI SOTTOUTENZE'!B223,"")</f>
        <v/>
      </c>
      <c r="D198" s="83">
        <f>+IF(B198="",0,1*'DATI BOLLETTA'!$D$57*'DATI BOLLETTA'!$C$34*'Articolazione tariffaria'!$F$35)</f>
        <v>0</v>
      </c>
      <c r="E198" s="83">
        <f>+IF(B198="",0,1*'DATI BOLLETTA'!$D$58*'DATI BOLLETTA'!$C$34*'Articolazione tariffaria'!$F$36)</f>
        <v>0</v>
      </c>
      <c r="F198" s="83">
        <f>+IF(B198="",0,1*'DATI BOLLETTA'!$D$59*'DATI BOLLETTA'!$C$34*'Articolazione tariffaria'!$F$37)</f>
        <v>0</v>
      </c>
      <c r="G198" s="84">
        <f t="shared" si="25"/>
        <v>0</v>
      </c>
      <c r="H198" s="50"/>
      <c r="I198" s="130">
        <f>+IF('UNITA E CONSUMI SOTTOUTENZE'!E223&gt;'Articolazione tariffaria'!C$13*'RIPARTIZ SOTTO-UTENZA_dettagl'!C$106,('UNITA E CONSUMI SOTTOUTENZE'!E223-'Articolazione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tariffaria'!C$12*'RIPARTIZ SOTTO-UTENZA_dettagl'!C$106,('UNITA E CONSUMI SOTTOUTENZE'!E223-'Articolazione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tariffaria'!C$11*'RIPARTIZ SOTTO-UTENZA_dettagl'!C$106,('UNITA E CONSUMI SOTTOUTENZE'!E223-'Articolazione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tariffaria'!C$10*'RIPARTIZ SOTTO-UTENZA_dettagl'!C$106,('UNITA E CONSUMI SOTTOUTENZE'!E223-'Articolazione tariffaria'!C$10*'RIPARTIZ SOTTO-UTENZA_dettagl'!C$106)*'Articolazione tariffaria'!F$10+'Articolazione tariffaria'!D$9*'RIPARTIZ SOTTO-UTENZA_dettagl'!C$106*'Articolazione tariffaria'!F$9,'UNITA E CONSUMI SOTTOUTENZE'!E223*'Articolazione tariffaria'!F$9))))*'DATI BOLLETTA'!D$57</f>
        <v>0</v>
      </c>
      <c r="J198" s="83">
        <f>+'UNITA E CONSUMI SOTTOUTENZE'!E223*'Articolazione tariffaria'!$F$31*'DATI BOLLETTA'!$D$58</f>
        <v>0</v>
      </c>
      <c r="K198" s="83">
        <f>+'UNITA E CONSUMI SOTTOUTENZE'!E223*'Articolazione tariffaria'!$F$32*'DATI BOLLETTA'!$D$59</f>
        <v>0</v>
      </c>
      <c r="L198" s="83">
        <f t="shared" si="37"/>
        <v>0</v>
      </c>
      <c r="M198" s="50"/>
      <c r="N198" s="83">
        <f>+'UNITA E CONSUMI SOTTOUTENZE'!E223*'Articolazione tariffaria'!$F$59*'DATI BOLLETTA'!$D$57</f>
        <v>0</v>
      </c>
      <c r="O198" s="83">
        <f>+'UNITA E CONSUMI SOTTOUTENZE'!E223*'Articolazione tariffaria'!$F$59*'DATI BOLLETTA'!$D$58</f>
        <v>0</v>
      </c>
      <c r="P198" s="83">
        <f>+'UNITA E CONSUMI SOTTOUTENZE'!E223*'Articolazione tariffaria'!$F$59*'DATI BOLLETTA'!$D$59</f>
        <v>0</v>
      </c>
      <c r="Q198" s="84">
        <f t="shared" si="27"/>
        <v>0</v>
      </c>
      <c r="R198" s="50"/>
      <c r="S198" s="83">
        <f>+'UNITA E CONSUMI SOTTOUTENZE'!E223*'Articolazione tariffaria'!$F$49*'DATI BOLLETTA'!$D$57</f>
        <v>0</v>
      </c>
      <c r="T198" s="83">
        <f>+'UNITA E CONSUMI SOTTOUTENZE'!E223*'Articolazione tariffaria'!$F$50*'DATI BOLLETTA'!$D$58</f>
        <v>0</v>
      </c>
      <c r="U198" s="83">
        <f>+'UNITA E CONSUMI SOTTOUTENZE'!E223*'Articolazione tariffaria'!$F$51*'DATI BOLLETTA'!$D$59</f>
        <v>0</v>
      </c>
      <c r="V198" s="84">
        <f t="shared" si="40"/>
        <v>0</v>
      </c>
      <c r="W198" s="52"/>
      <c r="X198" s="83">
        <f t="shared" si="41"/>
        <v>0</v>
      </c>
      <c r="Y198" s="83">
        <f t="shared" si="42"/>
        <v>0</v>
      </c>
      <c r="Z198" s="83">
        <f t="shared" si="43"/>
        <v>0</v>
      </c>
      <c r="AA198" s="373" t="str">
        <f t="shared" si="38"/>
        <v/>
      </c>
      <c r="AB198" s="52"/>
      <c r="AC198" s="83">
        <f t="shared" si="39"/>
        <v>0</v>
      </c>
      <c r="AE198" s="106">
        <f t="shared" si="44"/>
        <v>0</v>
      </c>
    </row>
    <row r="199" spans="2:31" ht="21" x14ac:dyDescent="0.25">
      <c r="B199" s="363" t="str">
        <f>+IF(COUNTA('UNITA E CONSUMI SOTTOUTENZE'!C224)&gt;0,'UNITA E CONSUMI SOTTOUTENZE'!B224,"")</f>
        <v/>
      </c>
      <c r="D199" s="83">
        <f>+IF(B199="",0,1*'DATI BOLLETTA'!$D$57*'DATI BOLLETTA'!$C$34*'Articolazione tariffaria'!$F$35)</f>
        <v>0</v>
      </c>
      <c r="E199" s="83">
        <f>+IF(B199="",0,1*'DATI BOLLETTA'!$D$58*'DATI BOLLETTA'!$C$34*'Articolazione tariffaria'!$F$36)</f>
        <v>0</v>
      </c>
      <c r="F199" s="83">
        <f>+IF(B199="",0,1*'DATI BOLLETTA'!$D$59*'DATI BOLLETTA'!$C$34*'Articolazione tariffaria'!$F$37)</f>
        <v>0</v>
      </c>
      <c r="G199" s="84">
        <f t="shared" si="25"/>
        <v>0</v>
      </c>
      <c r="H199" s="50"/>
      <c r="I199" s="130">
        <f>+IF('UNITA E CONSUMI SOTTOUTENZE'!E224&gt;'Articolazione tariffaria'!C$13*'RIPARTIZ SOTTO-UTENZA_dettagl'!C$106,('UNITA E CONSUMI SOTTOUTENZE'!E224-'Articolazione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tariffaria'!C$12*'RIPARTIZ SOTTO-UTENZA_dettagl'!C$106,('UNITA E CONSUMI SOTTOUTENZE'!E224-'Articolazione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tariffaria'!C$11*'RIPARTIZ SOTTO-UTENZA_dettagl'!C$106,('UNITA E CONSUMI SOTTOUTENZE'!E224-'Articolazione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tariffaria'!C$10*'RIPARTIZ SOTTO-UTENZA_dettagl'!C$106,('UNITA E CONSUMI SOTTOUTENZE'!E224-'Articolazione tariffaria'!C$10*'RIPARTIZ SOTTO-UTENZA_dettagl'!C$106)*'Articolazione tariffaria'!F$10+'Articolazione tariffaria'!D$9*'RIPARTIZ SOTTO-UTENZA_dettagl'!C$106*'Articolazione tariffaria'!F$9,'UNITA E CONSUMI SOTTOUTENZE'!E224*'Articolazione tariffaria'!F$9))))*'DATI BOLLETTA'!D$57</f>
        <v>0</v>
      </c>
      <c r="J199" s="83">
        <f>+'UNITA E CONSUMI SOTTOUTENZE'!E224*'Articolazione tariffaria'!$F$31*'DATI BOLLETTA'!$D$58</f>
        <v>0</v>
      </c>
      <c r="K199" s="83">
        <f>+'UNITA E CONSUMI SOTTOUTENZE'!E224*'Articolazione tariffaria'!$F$32*'DATI BOLLETTA'!$D$59</f>
        <v>0</v>
      </c>
      <c r="L199" s="83">
        <f t="shared" si="37"/>
        <v>0</v>
      </c>
      <c r="M199" s="50"/>
      <c r="N199" s="83">
        <f>+'UNITA E CONSUMI SOTTOUTENZE'!E224*'Articolazione tariffaria'!$F$59*'DATI BOLLETTA'!$D$57</f>
        <v>0</v>
      </c>
      <c r="O199" s="83">
        <f>+'UNITA E CONSUMI SOTTOUTENZE'!E224*'Articolazione tariffaria'!$F$59*'DATI BOLLETTA'!$D$58</f>
        <v>0</v>
      </c>
      <c r="P199" s="83">
        <f>+'UNITA E CONSUMI SOTTOUTENZE'!E224*'Articolazione tariffaria'!$F$59*'DATI BOLLETTA'!$D$59</f>
        <v>0</v>
      </c>
      <c r="Q199" s="84">
        <f t="shared" si="27"/>
        <v>0</v>
      </c>
      <c r="R199" s="50"/>
      <c r="S199" s="83">
        <f>+'UNITA E CONSUMI SOTTOUTENZE'!E224*'Articolazione tariffaria'!$F$49*'DATI BOLLETTA'!$D$57</f>
        <v>0</v>
      </c>
      <c r="T199" s="83">
        <f>+'UNITA E CONSUMI SOTTOUTENZE'!E224*'Articolazione tariffaria'!$F$50*'DATI BOLLETTA'!$D$58</f>
        <v>0</v>
      </c>
      <c r="U199" s="83">
        <f>+'UNITA E CONSUMI SOTTOUTENZE'!E224*'Articolazione tariffaria'!$F$51*'DATI BOLLETTA'!$D$59</f>
        <v>0</v>
      </c>
      <c r="V199" s="84">
        <f t="shared" si="40"/>
        <v>0</v>
      </c>
      <c r="W199" s="52"/>
      <c r="X199" s="83">
        <f t="shared" si="41"/>
        <v>0</v>
      </c>
      <c r="Y199" s="83">
        <f t="shared" si="42"/>
        <v>0</v>
      </c>
      <c r="Z199" s="83">
        <f t="shared" si="43"/>
        <v>0</v>
      </c>
      <c r="AA199" s="373" t="str">
        <f t="shared" si="38"/>
        <v/>
      </c>
      <c r="AB199" s="52"/>
      <c r="AC199" s="83">
        <f t="shared" si="39"/>
        <v>0</v>
      </c>
      <c r="AE199" s="106">
        <f t="shared" si="44"/>
        <v>0</v>
      </c>
    </row>
    <row r="200" spans="2:31" ht="21" x14ac:dyDescent="0.25">
      <c r="B200" s="363" t="str">
        <f>+IF(COUNTA('UNITA E CONSUMI SOTTOUTENZE'!C225)&gt;0,'UNITA E CONSUMI SOTTOUTENZE'!B225,"")</f>
        <v/>
      </c>
      <c r="D200" s="83">
        <f>+IF(B200="",0,1*'DATI BOLLETTA'!$D$57*'DATI BOLLETTA'!$C$34*'Articolazione tariffaria'!$F$35)</f>
        <v>0</v>
      </c>
      <c r="E200" s="83">
        <f>+IF(B200="",0,1*'DATI BOLLETTA'!$D$58*'DATI BOLLETTA'!$C$34*'Articolazione tariffaria'!$F$36)</f>
        <v>0</v>
      </c>
      <c r="F200" s="83">
        <f>+IF(B200="",0,1*'DATI BOLLETTA'!$D$59*'DATI BOLLETTA'!$C$34*'Articolazione tariffaria'!$F$37)</f>
        <v>0</v>
      </c>
      <c r="G200" s="84">
        <f t="shared" si="25"/>
        <v>0</v>
      </c>
      <c r="H200" s="50"/>
      <c r="I200" s="130">
        <f>+IF('UNITA E CONSUMI SOTTOUTENZE'!E225&gt;'Articolazione tariffaria'!C$13*'RIPARTIZ SOTTO-UTENZA_dettagl'!C$106,('UNITA E CONSUMI SOTTOUTENZE'!E225-'Articolazione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tariffaria'!C$12*'RIPARTIZ SOTTO-UTENZA_dettagl'!C$106,('UNITA E CONSUMI SOTTOUTENZE'!E225-'Articolazione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tariffaria'!C$11*'RIPARTIZ SOTTO-UTENZA_dettagl'!C$106,('UNITA E CONSUMI SOTTOUTENZE'!E225-'Articolazione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tariffaria'!C$10*'RIPARTIZ SOTTO-UTENZA_dettagl'!C$106,('UNITA E CONSUMI SOTTOUTENZE'!E225-'Articolazione tariffaria'!C$10*'RIPARTIZ SOTTO-UTENZA_dettagl'!C$106)*'Articolazione tariffaria'!F$10+'Articolazione tariffaria'!D$9*'RIPARTIZ SOTTO-UTENZA_dettagl'!C$106*'Articolazione tariffaria'!F$9,'UNITA E CONSUMI SOTTOUTENZE'!E225*'Articolazione tariffaria'!F$9))))*'DATI BOLLETTA'!D$57</f>
        <v>0</v>
      </c>
      <c r="J200" s="83">
        <f>+'UNITA E CONSUMI SOTTOUTENZE'!E225*'Articolazione tariffaria'!$F$31*'DATI BOLLETTA'!$D$58</f>
        <v>0</v>
      </c>
      <c r="K200" s="83">
        <f>+'UNITA E CONSUMI SOTTOUTENZE'!E225*'Articolazione tariffaria'!$F$32*'DATI BOLLETTA'!$D$59</f>
        <v>0</v>
      </c>
      <c r="L200" s="83">
        <f t="shared" si="37"/>
        <v>0</v>
      </c>
      <c r="M200" s="50"/>
      <c r="N200" s="83">
        <f>+'UNITA E CONSUMI SOTTOUTENZE'!E225*'Articolazione tariffaria'!$F$59*'DATI BOLLETTA'!$D$57</f>
        <v>0</v>
      </c>
      <c r="O200" s="83">
        <f>+'UNITA E CONSUMI SOTTOUTENZE'!E225*'Articolazione tariffaria'!$F$59*'DATI BOLLETTA'!$D$58</f>
        <v>0</v>
      </c>
      <c r="P200" s="83">
        <f>+'UNITA E CONSUMI SOTTOUTENZE'!E225*'Articolazione tariffaria'!$F$59*'DATI BOLLETTA'!$D$59</f>
        <v>0</v>
      </c>
      <c r="Q200" s="84">
        <f t="shared" si="27"/>
        <v>0</v>
      </c>
      <c r="R200" s="50"/>
      <c r="S200" s="83">
        <f>+'UNITA E CONSUMI SOTTOUTENZE'!E225*'Articolazione tariffaria'!$F$49*'DATI BOLLETTA'!$D$57</f>
        <v>0</v>
      </c>
      <c r="T200" s="83">
        <f>+'UNITA E CONSUMI SOTTOUTENZE'!E225*'Articolazione tariffaria'!$F$50*'DATI BOLLETTA'!$D$58</f>
        <v>0</v>
      </c>
      <c r="U200" s="83">
        <f>+'UNITA E CONSUMI SOTTOUTENZE'!E225*'Articolazione tariffaria'!$F$51*'DATI BOLLETTA'!$D$59</f>
        <v>0</v>
      </c>
      <c r="V200" s="84">
        <f t="shared" si="40"/>
        <v>0</v>
      </c>
      <c r="W200" s="52"/>
      <c r="X200" s="83">
        <f t="shared" si="41"/>
        <v>0</v>
      </c>
      <c r="Y200" s="83">
        <f t="shared" si="42"/>
        <v>0</v>
      </c>
      <c r="Z200" s="83">
        <f t="shared" si="43"/>
        <v>0</v>
      </c>
      <c r="AA200" s="373" t="str">
        <f t="shared" si="38"/>
        <v/>
      </c>
      <c r="AB200" s="52"/>
      <c r="AC200" s="83">
        <f t="shared" si="39"/>
        <v>0</v>
      </c>
      <c r="AE200" s="106">
        <f t="shared" si="44"/>
        <v>0</v>
      </c>
    </row>
    <row r="201" spans="2:31" ht="21" x14ac:dyDescent="0.25">
      <c r="B201" s="363" t="str">
        <f>+IF(COUNTA('UNITA E CONSUMI SOTTOUTENZE'!C226)&gt;0,'UNITA E CONSUMI SOTTOUTENZE'!B226,"")</f>
        <v/>
      </c>
      <c r="D201" s="83">
        <f>+IF(B201="",0,1*'DATI BOLLETTA'!$D$57*'DATI BOLLETTA'!$C$34*'Articolazione tariffaria'!$F$35)</f>
        <v>0</v>
      </c>
      <c r="E201" s="83">
        <f>+IF(B201="",0,1*'DATI BOLLETTA'!$D$58*'DATI BOLLETTA'!$C$34*'Articolazione tariffaria'!$F$36)</f>
        <v>0</v>
      </c>
      <c r="F201" s="83">
        <f>+IF(B201="",0,1*'DATI BOLLETTA'!$D$59*'DATI BOLLETTA'!$C$34*'Articolazione tariffaria'!$F$37)</f>
        <v>0</v>
      </c>
      <c r="G201" s="84">
        <f t="shared" si="25"/>
        <v>0</v>
      </c>
      <c r="H201" s="50"/>
      <c r="I201" s="130">
        <f>+IF('UNITA E CONSUMI SOTTOUTENZE'!E226&gt;'Articolazione tariffaria'!C$13*'RIPARTIZ SOTTO-UTENZA_dettagl'!C$106,('UNITA E CONSUMI SOTTOUTENZE'!E226-'Articolazione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tariffaria'!C$12*'RIPARTIZ SOTTO-UTENZA_dettagl'!C$106,('UNITA E CONSUMI SOTTOUTENZE'!E226-'Articolazione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tariffaria'!C$11*'RIPARTIZ SOTTO-UTENZA_dettagl'!C$106,('UNITA E CONSUMI SOTTOUTENZE'!E226-'Articolazione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tariffaria'!C$10*'RIPARTIZ SOTTO-UTENZA_dettagl'!C$106,('UNITA E CONSUMI SOTTOUTENZE'!E226-'Articolazione tariffaria'!C$10*'RIPARTIZ SOTTO-UTENZA_dettagl'!C$106)*'Articolazione tariffaria'!F$10+'Articolazione tariffaria'!D$9*'RIPARTIZ SOTTO-UTENZA_dettagl'!C$106*'Articolazione tariffaria'!F$9,'UNITA E CONSUMI SOTTOUTENZE'!E226*'Articolazione tariffaria'!F$9))))*'DATI BOLLETTA'!D$57</f>
        <v>0</v>
      </c>
      <c r="J201" s="83">
        <f>+'UNITA E CONSUMI SOTTOUTENZE'!E226*'Articolazione tariffaria'!$F$31*'DATI BOLLETTA'!$D$58</f>
        <v>0</v>
      </c>
      <c r="K201" s="83">
        <f>+'UNITA E CONSUMI SOTTOUTENZE'!E226*'Articolazione tariffaria'!$F$32*'DATI BOLLETTA'!$D$59</f>
        <v>0</v>
      </c>
      <c r="L201" s="83">
        <f t="shared" si="37"/>
        <v>0</v>
      </c>
      <c r="M201" s="50"/>
      <c r="N201" s="83">
        <f>+'UNITA E CONSUMI SOTTOUTENZE'!E226*'Articolazione tariffaria'!$F$59*'DATI BOLLETTA'!$D$57</f>
        <v>0</v>
      </c>
      <c r="O201" s="83">
        <f>+'UNITA E CONSUMI SOTTOUTENZE'!E226*'Articolazione tariffaria'!$F$59*'DATI BOLLETTA'!$D$58</f>
        <v>0</v>
      </c>
      <c r="P201" s="83">
        <f>+'UNITA E CONSUMI SOTTOUTENZE'!E226*'Articolazione tariffaria'!$F$59*'DATI BOLLETTA'!$D$59</f>
        <v>0</v>
      </c>
      <c r="Q201" s="84">
        <f t="shared" si="27"/>
        <v>0</v>
      </c>
      <c r="R201" s="50"/>
      <c r="S201" s="83">
        <f>+'UNITA E CONSUMI SOTTOUTENZE'!E226*'Articolazione tariffaria'!$F$49*'DATI BOLLETTA'!$D$57</f>
        <v>0</v>
      </c>
      <c r="T201" s="83">
        <f>+'UNITA E CONSUMI SOTTOUTENZE'!E226*'Articolazione tariffaria'!$F$50*'DATI BOLLETTA'!$D$58</f>
        <v>0</v>
      </c>
      <c r="U201" s="83">
        <f>+'UNITA E CONSUMI SOTTOUTENZE'!E226*'Articolazione tariffaria'!$F$51*'DATI BOLLETTA'!$D$59</f>
        <v>0</v>
      </c>
      <c r="V201" s="84">
        <f t="shared" si="40"/>
        <v>0</v>
      </c>
      <c r="W201" s="52"/>
      <c r="X201" s="83">
        <f t="shared" si="41"/>
        <v>0</v>
      </c>
      <c r="Y201" s="83">
        <f t="shared" si="42"/>
        <v>0</v>
      </c>
      <c r="Z201" s="83">
        <f t="shared" si="43"/>
        <v>0</v>
      </c>
      <c r="AA201" s="373" t="str">
        <f t="shared" si="38"/>
        <v/>
      </c>
      <c r="AB201" s="52"/>
      <c r="AC201" s="83">
        <f t="shared" si="39"/>
        <v>0</v>
      </c>
      <c r="AE201" s="106">
        <f t="shared" si="44"/>
        <v>0</v>
      </c>
    </row>
    <row r="202" spans="2:31" ht="21" x14ac:dyDescent="0.25">
      <c r="B202" s="363" t="str">
        <f>+IF(COUNTA('UNITA E CONSUMI SOTTOUTENZE'!C227)&gt;0,'UNITA E CONSUMI SOTTOUTENZE'!B227,"")</f>
        <v/>
      </c>
      <c r="D202" s="83">
        <f>+IF(B202="",0,1*'DATI BOLLETTA'!$D$57*'DATI BOLLETTA'!$C$34*'Articolazione tariffaria'!$F$35)</f>
        <v>0</v>
      </c>
      <c r="E202" s="83">
        <f>+IF(B202="",0,1*'DATI BOLLETTA'!$D$58*'DATI BOLLETTA'!$C$34*'Articolazione tariffaria'!$F$36)</f>
        <v>0</v>
      </c>
      <c r="F202" s="83">
        <f>+IF(B202="",0,1*'DATI BOLLETTA'!$D$59*'DATI BOLLETTA'!$C$34*'Articolazione tariffaria'!$F$37)</f>
        <v>0</v>
      </c>
      <c r="G202" s="84">
        <f t="shared" si="25"/>
        <v>0</v>
      </c>
      <c r="H202" s="50"/>
      <c r="I202" s="130">
        <f>+IF('UNITA E CONSUMI SOTTOUTENZE'!E227&gt;'Articolazione tariffaria'!C$13*'RIPARTIZ SOTTO-UTENZA_dettagl'!C$106,('UNITA E CONSUMI SOTTOUTENZE'!E227-'Articolazione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tariffaria'!C$12*'RIPARTIZ SOTTO-UTENZA_dettagl'!C$106,('UNITA E CONSUMI SOTTOUTENZE'!E227-'Articolazione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tariffaria'!C$11*'RIPARTIZ SOTTO-UTENZA_dettagl'!C$106,('UNITA E CONSUMI SOTTOUTENZE'!E227-'Articolazione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tariffaria'!C$10*'RIPARTIZ SOTTO-UTENZA_dettagl'!C$106,('UNITA E CONSUMI SOTTOUTENZE'!E227-'Articolazione tariffaria'!C$10*'RIPARTIZ SOTTO-UTENZA_dettagl'!C$106)*'Articolazione tariffaria'!F$10+'Articolazione tariffaria'!D$9*'RIPARTIZ SOTTO-UTENZA_dettagl'!C$106*'Articolazione tariffaria'!F$9,'UNITA E CONSUMI SOTTOUTENZE'!E227*'Articolazione tariffaria'!F$9))))*'DATI BOLLETTA'!D$57</f>
        <v>0</v>
      </c>
      <c r="J202" s="83">
        <f>+'UNITA E CONSUMI SOTTOUTENZE'!E227*'Articolazione tariffaria'!$F$31*'DATI BOLLETTA'!$D$58</f>
        <v>0</v>
      </c>
      <c r="K202" s="83">
        <f>+'UNITA E CONSUMI SOTTOUTENZE'!E227*'Articolazione tariffaria'!$F$32*'DATI BOLLETTA'!$D$59</f>
        <v>0</v>
      </c>
      <c r="L202" s="83">
        <f t="shared" si="37"/>
        <v>0</v>
      </c>
      <c r="M202" s="50"/>
      <c r="N202" s="83">
        <f>+'UNITA E CONSUMI SOTTOUTENZE'!E227*'Articolazione tariffaria'!$F$59*'DATI BOLLETTA'!$D$57</f>
        <v>0</v>
      </c>
      <c r="O202" s="83">
        <f>+'UNITA E CONSUMI SOTTOUTENZE'!E227*'Articolazione tariffaria'!$F$59*'DATI BOLLETTA'!$D$58</f>
        <v>0</v>
      </c>
      <c r="P202" s="83">
        <f>+'UNITA E CONSUMI SOTTOUTENZE'!E227*'Articolazione tariffaria'!$F$59*'DATI BOLLETTA'!$D$59</f>
        <v>0</v>
      </c>
      <c r="Q202" s="84">
        <f t="shared" si="27"/>
        <v>0</v>
      </c>
      <c r="R202" s="50"/>
      <c r="S202" s="83">
        <f>+'UNITA E CONSUMI SOTTOUTENZE'!E227*'Articolazione tariffaria'!$F$49*'DATI BOLLETTA'!$D$57</f>
        <v>0</v>
      </c>
      <c r="T202" s="83">
        <f>+'UNITA E CONSUMI SOTTOUTENZE'!E227*'Articolazione tariffaria'!$F$50*'DATI BOLLETTA'!$D$58</f>
        <v>0</v>
      </c>
      <c r="U202" s="83">
        <f>+'UNITA E CONSUMI SOTTOUTENZE'!E227*'Articolazione tariffaria'!$F$51*'DATI BOLLETTA'!$D$59</f>
        <v>0</v>
      </c>
      <c r="V202" s="84">
        <f t="shared" si="40"/>
        <v>0</v>
      </c>
      <c r="W202" s="52"/>
      <c r="X202" s="83">
        <f t="shared" si="41"/>
        <v>0</v>
      </c>
      <c r="Y202" s="83">
        <f t="shared" si="42"/>
        <v>0</v>
      </c>
      <c r="Z202" s="83">
        <f t="shared" si="43"/>
        <v>0</v>
      </c>
      <c r="AA202" s="373" t="str">
        <f t="shared" si="38"/>
        <v/>
      </c>
      <c r="AB202" s="52"/>
      <c r="AC202" s="83">
        <f t="shared" si="39"/>
        <v>0</v>
      </c>
      <c r="AE202" s="106">
        <f t="shared" si="44"/>
        <v>0</v>
      </c>
    </row>
    <row r="203" spans="2:31" ht="21" x14ac:dyDescent="0.25">
      <c r="B203" s="363" t="str">
        <f>+IF(COUNTA('UNITA E CONSUMI SOTTOUTENZE'!C228)&gt;0,'UNITA E CONSUMI SOTTOUTENZE'!B228,"")</f>
        <v/>
      </c>
      <c r="D203" s="83">
        <f>+IF(B203="",0,1*'DATI BOLLETTA'!$D$57*'DATI BOLLETTA'!$C$34*'Articolazione tariffaria'!$F$35)</f>
        <v>0</v>
      </c>
      <c r="E203" s="83">
        <f>+IF(B203="",0,1*'DATI BOLLETTA'!$D$58*'DATI BOLLETTA'!$C$34*'Articolazione tariffaria'!$F$36)</f>
        <v>0</v>
      </c>
      <c r="F203" s="83">
        <f>+IF(B203="",0,1*'DATI BOLLETTA'!$D$59*'DATI BOLLETTA'!$C$34*'Articolazione tariffaria'!$F$37)</f>
        <v>0</v>
      </c>
      <c r="G203" s="84">
        <f t="shared" si="25"/>
        <v>0</v>
      </c>
      <c r="H203" s="50"/>
      <c r="I203" s="130">
        <f>+IF('UNITA E CONSUMI SOTTOUTENZE'!E228&gt;'Articolazione tariffaria'!C$13*'RIPARTIZ SOTTO-UTENZA_dettagl'!C$106,('UNITA E CONSUMI SOTTOUTENZE'!E228-'Articolazione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tariffaria'!C$12*'RIPARTIZ SOTTO-UTENZA_dettagl'!C$106,('UNITA E CONSUMI SOTTOUTENZE'!E228-'Articolazione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tariffaria'!C$11*'RIPARTIZ SOTTO-UTENZA_dettagl'!C$106,('UNITA E CONSUMI SOTTOUTENZE'!E228-'Articolazione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tariffaria'!C$10*'RIPARTIZ SOTTO-UTENZA_dettagl'!C$106,('UNITA E CONSUMI SOTTOUTENZE'!E228-'Articolazione tariffaria'!C$10*'RIPARTIZ SOTTO-UTENZA_dettagl'!C$106)*'Articolazione tariffaria'!F$10+'Articolazione tariffaria'!D$9*'RIPARTIZ SOTTO-UTENZA_dettagl'!C$106*'Articolazione tariffaria'!F$9,'UNITA E CONSUMI SOTTOUTENZE'!E228*'Articolazione tariffaria'!F$9))))*'DATI BOLLETTA'!D$57</f>
        <v>0</v>
      </c>
      <c r="J203" s="83">
        <f>+'UNITA E CONSUMI SOTTOUTENZE'!E228*'Articolazione tariffaria'!$F$31*'DATI BOLLETTA'!$D$58</f>
        <v>0</v>
      </c>
      <c r="K203" s="83">
        <f>+'UNITA E CONSUMI SOTTOUTENZE'!E228*'Articolazione tariffaria'!$F$32*'DATI BOLLETTA'!$D$59</f>
        <v>0</v>
      </c>
      <c r="L203" s="83">
        <f t="shared" ref="L203:L206" si="45">+SUM(I203:K203)</f>
        <v>0</v>
      </c>
      <c r="M203" s="50"/>
      <c r="N203" s="83">
        <f>+'UNITA E CONSUMI SOTTOUTENZE'!E228*'Articolazione tariffaria'!$F$59*'DATI BOLLETTA'!$D$57</f>
        <v>0</v>
      </c>
      <c r="O203" s="83">
        <f>+'UNITA E CONSUMI SOTTOUTENZE'!E228*'Articolazione tariffaria'!$F$59*'DATI BOLLETTA'!$D$58</f>
        <v>0</v>
      </c>
      <c r="P203" s="83">
        <f>+'UNITA E CONSUMI SOTTOUTENZE'!E228*'Articolazione tariffaria'!$F$59*'DATI BOLLETTA'!$D$59</f>
        <v>0</v>
      </c>
      <c r="Q203" s="84">
        <f t="shared" si="27"/>
        <v>0</v>
      </c>
      <c r="R203" s="50"/>
      <c r="S203" s="83">
        <f>+'UNITA E CONSUMI SOTTOUTENZE'!E228*'Articolazione tariffaria'!$F$49*'DATI BOLLETTA'!$D$57</f>
        <v>0</v>
      </c>
      <c r="T203" s="83">
        <f>+'UNITA E CONSUMI SOTTOUTENZE'!E228*'Articolazione tariffaria'!$F$50*'DATI BOLLETTA'!$D$58</f>
        <v>0</v>
      </c>
      <c r="U203" s="83">
        <f>+'UNITA E CONSUMI SOTTOUTENZE'!E228*'Articolazione tariffaria'!$F$51*'DATI BOLLETTA'!$D$59</f>
        <v>0</v>
      </c>
      <c r="V203" s="84">
        <f t="shared" si="40"/>
        <v>0</v>
      </c>
      <c r="W203" s="52"/>
      <c r="X203" s="83">
        <f t="shared" si="41"/>
        <v>0</v>
      </c>
      <c r="Y203" s="83">
        <f t="shared" si="42"/>
        <v>0</v>
      </c>
      <c r="Z203" s="83">
        <f t="shared" si="43"/>
        <v>0</v>
      </c>
      <c r="AA203" s="373" t="str">
        <f t="shared" si="38"/>
        <v/>
      </c>
      <c r="AB203" s="52"/>
      <c r="AC203" s="83">
        <f t="shared" si="39"/>
        <v>0</v>
      </c>
      <c r="AE203" s="106">
        <f t="shared" si="44"/>
        <v>0</v>
      </c>
    </row>
    <row r="204" spans="2:31" ht="21" x14ac:dyDescent="0.25">
      <c r="B204" s="363" t="str">
        <f>+IF(COUNTA('UNITA E CONSUMI SOTTOUTENZE'!C229)&gt;0,'UNITA E CONSUMI SOTTOUTENZE'!B229,"")</f>
        <v/>
      </c>
      <c r="D204" s="83">
        <f>+IF(B204="",0,1*'DATI BOLLETTA'!$D$57*'DATI BOLLETTA'!$C$34*'Articolazione tariffaria'!$F$35)</f>
        <v>0</v>
      </c>
      <c r="E204" s="83">
        <f>+IF(B204="",0,1*'DATI BOLLETTA'!$D$58*'DATI BOLLETTA'!$C$34*'Articolazione tariffaria'!$F$36)</f>
        <v>0</v>
      </c>
      <c r="F204" s="83">
        <f>+IF(B204="",0,1*'DATI BOLLETTA'!$D$59*'DATI BOLLETTA'!$C$34*'Articolazione tariffaria'!$F$37)</f>
        <v>0</v>
      </c>
      <c r="G204" s="84">
        <f t="shared" si="25"/>
        <v>0</v>
      </c>
      <c r="H204" s="50"/>
      <c r="I204" s="130">
        <f>+IF('UNITA E CONSUMI SOTTOUTENZE'!E229&gt;'Articolazione tariffaria'!C$13*'RIPARTIZ SOTTO-UTENZA_dettagl'!C$106,('UNITA E CONSUMI SOTTOUTENZE'!E229-'Articolazione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tariffaria'!C$12*'RIPARTIZ SOTTO-UTENZA_dettagl'!C$106,('UNITA E CONSUMI SOTTOUTENZE'!E229-'Articolazione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tariffaria'!C$11*'RIPARTIZ SOTTO-UTENZA_dettagl'!C$106,('UNITA E CONSUMI SOTTOUTENZE'!E229-'Articolazione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tariffaria'!C$10*'RIPARTIZ SOTTO-UTENZA_dettagl'!C$106,('UNITA E CONSUMI SOTTOUTENZE'!E229-'Articolazione tariffaria'!C$10*'RIPARTIZ SOTTO-UTENZA_dettagl'!C$106)*'Articolazione tariffaria'!F$10+'Articolazione tariffaria'!D$9*'RIPARTIZ SOTTO-UTENZA_dettagl'!C$106*'Articolazione tariffaria'!F$9,'UNITA E CONSUMI SOTTOUTENZE'!E229*'Articolazione tariffaria'!F$9))))*'DATI BOLLETTA'!D$57</f>
        <v>0</v>
      </c>
      <c r="J204" s="83">
        <f>+'UNITA E CONSUMI SOTTOUTENZE'!E229*'Articolazione tariffaria'!$F$31*'DATI BOLLETTA'!$D$58</f>
        <v>0</v>
      </c>
      <c r="K204" s="83">
        <f>+'UNITA E CONSUMI SOTTOUTENZE'!E229*'Articolazione tariffaria'!$F$32*'DATI BOLLETTA'!$D$59</f>
        <v>0</v>
      </c>
      <c r="L204" s="83">
        <f t="shared" si="45"/>
        <v>0</v>
      </c>
      <c r="M204" s="50"/>
      <c r="N204" s="83">
        <f>+'UNITA E CONSUMI SOTTOUTENZE'!E229*'Articolazione tariffaria'!$F$59*'DATI BOLLETTA'!$D$57</f>
        <v>0</v>
      </c>
      <c r="O204" s="83">
        <f>+'UNITA E CONSUMI SOTTOUTENZE'!E229*'Articolazione tariffaria'!$F$59*'DATI BOLLETTA'!$D$58</f>
        <v>0</v>
      </c>
      <c r="P204" s="83">
        <f>+'UNITA E CONSUMI SOTTOUTENZE'!E229*'Articolazione tariffaria'!$F$59*'DATI BOLLETTA'!$D$59</f>
        <v>0</v>
      </c>
      <c r="Q204" s="84">
        <f t="shared" si="27"/>
        <v>0</v>
      </c>
      <c r="R204" s="50"/>
      <c r="S204" s="83">
        <f>+'UNITA E CONSUMI SOTTOUTENZE'!E229*'Articolazione tariffaria'!$F$49*'DATI BOLLETTA'!$D$57</f>
        <v>0</v>
      </c>
      <c r="T204" s="83">
        <f>+'UNITA E CONSUMI SOTTOUTENZE'!E229*'Articolazione tariffaria'!$F$50*'DATI BOLLETTA'!$D$58</f>
        <v>0</v>
      </c>
      <c r="U204" s="83">
        <f>+'UNITA E CONSUMI SOTTOUTENZE'!E229*'Articolazione tariffaria'!$F$51*'DATI BOLLETTA'!$D$59</f>
        <v>0</v>
      </c>
      <c r="V204" s="84">
        <f t="shared" si="40"/>
        <v>0</v>
      </c>
      <c r="W204" s="52"/>
      <c r="X204" s="83">
        <f t="shared" si="41"/>
        <v>0</v>
      </c>
      <c r="Y204" s="83">
        <f t="shared" si="42"/>
        <v>0</v>
      </c>
      <c r="Z204" s="83">
        <f t="shared" si="43"/>
        <v>0</v>
      </c>
      <c r="AA204" s="373" t="str">
        <f t="shared" si="38"/>
        <v/>
      </c>
      <c r="AB204" s="52"/>
      <c r="AC204" s="83">
        <f t="shared" si="39"/>
        <v>0</v>
      </c>
      <c r="AE204" s="106">
        <f t="shared" si="44"/>
        <v>0</v>
      </c>
    </row>
    <row r="205" spans="2:31" ht="21" x14ac:dyDescent="0.25">
      <c r="B205" s="363" t="str">
        <f>+IF(COUNTA('UNITA E CONSUMI SOTTOUTENZE'!C230)&gt;0,'UNITA E CONSUMI SOTTOUTENZE'!B230,"")</f>
        <v/>
      </c>
      <c r="D205" s="83">
        <f>+IF(B205="",0,1*'DATI BOLLETTA'!$D$57*'DATI BOLLETTA'!$C$34*'Articolazione tariffaria'!$F$35)</f>
        <v>0</v>
      </c>
      <c r="E205" s="83">
        <f>+IF(B205="",0,1*'DATI BOLLETTA'!$D$58*'DATI BOLLETTA'!$C$34*'Articolazione tariffaria'!$F$36)</f>
        <v>0</v>
      </c>
      <c r="F205" s="83">
        <f>+IF(B205="",0,1*'DATI BOLLETTA'!$D$59*'DATI BOLLETTA'!$C$34*'Articolazione tariffaria'!$F$37)</f>
        <v>0</v>
      </c>
      <c r="G205" s="84">
        <f t="shared" si="25"/>
        <v>0</v>
      </c>
      <c r="H205" s="50"/>
      <c r="I205" s="130">
        <f>+IF('UNITA E CONSUMI SOTTOUTENZE'!E230&gt;'Articolazione tariffaria'!C$13*'RIPARTIZ SOTTO-UTENZA_dettagl'!C$106,('UNITA E CONSUMI SOTTOUTENZE'!E230-'Articolazione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tariffaria'!C$12*'RIPARTIZ SOTTO-UTENZA_dettagl'!C$106,('UNITA E CONSUMI SOTTOUTENZE'!E230-'Articolazione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tariffaria'!C$11*'RIPARTIZ SOTTO-UTENZA_dettagl'!C$106,('UNITA E CONSUMI SOTTOUTENZE'!E230-'Articolazione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tariffaria'!C$10*'RIPARTIZ SOTTO-UTENZA_dettagl'!C$106,('UNITA E CONSUMI SOTTOUTENZE'!E230-'Articolazione tariffaria'!C$10*'RIPARTIZ SOTTO-UTENZA_dettagl'!C$106)*'Articolazione tariffaria'!F$10+'Articolazione tariffaria'!D$9*'RIPARTIZ SOTTO-UTENZA_dettagl'!C$106*'Articolazione tariffaria'!F$9,'UNITA E CONSUMI SOTTOUTENZE'!E230*'Articolazione tariffaria'!F$9))))*'DATI BOLLETTA'!D$57</f>
        <v>0</v>
      </c>
      <c r="J205" s="83">
        <f>+'UNITA E CONSUMI SOTTOUTENZE'!E230*'Articolazione tariffaria'!$F$31*'DATI BOLLETTA'!$D$58</f>
        <v>0</v>
      </c>
      <c r="K205" s="83">
        <f>+'UNITA E CONSUMI SOTTOUTENZE'!E230*'Articolazione tariffaria'!$F$32*'DATI BOLLETTA'!$D$59</f>
        <v>0</v>
      </c>
      <c r="L205" s="83">
        <f t="shared" si="45"/>
        <v>0</v>
      </c>
      <c r="M205" s="50"/>
      <c r="N205" s="83">
        <f>+'UNITA E CONSUMI SOTTOUTENZE'!E230*'Articolazione tariffaria'!$F$59*'DATI BOLLETTA'!$D$57</f>
        <v>0</v>
      </c>
      <c r="O205" s="83">
        <f>+'UNITA E CONSUMI SOTTOUTENZE'!E230*'Articolazione tariffaria'!$F$59*'DATI BOLLETTA'!$D$58</f>
        <v>0</v>
      </c>
      <c r="P205" s="83">
        <f>+'UNITA E CONSUMI SOTTOUTENZE'!E230*'Articolazione tariffaria'!$F$59*'DATI BOLLETTA'!$D$59</f>
        <v>0</v>
      </c>
      <c r="Q205" s="84">
        <f t="shared" si="27"/>
        <v>0</v>
      </c>
      <c r="R205" s="50"/>
      <c r="S205" s="83">
        <f>+'UNITA E CONSUMI SOTTOUTENZE'!E230*'Articolazione tariffaria'!$F$49*'DATI BOLLETTA'!$D$57</f>
        <v>0</v>
      </c>
      <c r="T205" s="83">
        <f>+'UNITA E CONSUMI SOTTOUTENZE'!E230*'Articolazione tariffaria'!$F$50*'DATI BOLLETTA'!$D$58</f>
        <v>0</v>
      </c>
      <c r="U205" s="83">
        <f>+'UNITA E CONSUMI SOTTOUTENZE'!E230*'Articolazione tariffaria'!$F$51*'DATI BOLLETTA'!$D$59</f>
        <v>0</v>
      </c>
      <c r="V205" s="84">
        <f t="shared" si="40"/>
        <v>0</v>
      </c>
      <c r="W205" s="52"/>
      <c r="X205" s="83">
        <f t="shared" si="41"/>
        <v>0</v>
      </c>
      <c r="Y205" s="83">
        <f t="shared" si="42"/>
        <v>0</v>
      </c>
      <c r="Z205" s="83">
        <f t="shared" si="43"/>
        <v>0</v>
      </c>
      <c r="AA205" s="373" t="str">
        <f t="shared" si="38"/>
        <v/>
      </c>
      <c r="AB205" s="52"/>
      <c r="AC205" s="83">
        <f t="shared" si="39"/>
        <v>0</v>
      </c>
      <c r="AE205" s="106">
        <f t="shared" si="44"/>
        <v>0</v>
      </c>
    </row>
    <row r="206" spans="2:31" ht="21" x14ac:dyDescent="0.25">
      <c r="B206" s="363" t="str">
        <f>+IF(COUNTA('UNITA E CONSUMI SOTTOUTENZE'!C231)&gt;0,'UNITA E CONSUMI SOTTOUTENZE'!B231,"")</f>
        <v/>
      </c>
      <c r="D206" s="83">
        <f>+IF(B206="",0,1*'DATI BOLLETTA'!$D$57*'DATI BOLLETTA'!$C$34*'Articolazione tariffaria'!$F$35)</f>
        <v>0</v>
      </c>
      <c r="E206" s="83">
        <f>+IF(B206="",0,1*'DATI BOLLETTA'!$D$58*'DATI BOLLETTA'!$C$34*'Articolazione tariffaria'!$F$36)</f>
        <v>0</v>
      </c>
      <c r="F206" s="83">
        <f>+IF(B206="",0,1*'DATI BOLLETTA'!$D$59*'DATI BOLLETTA'!$C$34*'Articolazione tariffaria'!$F$37)</f>
        <v>0</v>
      </c>
      <c r="G206" s="84">
        <f t="shared" si="25"/>
        <v>0</v>
      </c>
      <c r="H206" s="50"/>
      <c r="I206" s="130">
        <f>+IF('UNITA E CONSUMI SOTTOUTENZE'!E231&gt;'Articolazione tariffaria'!C$13*'RIPARTIZ SOTTO-UTENZA_dettagl'!C$106,('UNITA E CONSUMI SOTTOUTENZE'!E231-'Articolazione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tariffaria'!C$12*'RIPARTIZ SOTTO-UTENZA_dettagl'!C$106,('UNITA E CONSUMI SOTTOUTENZE'!E231-'Articolazione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tariffaria'!C$11*'RIPARTIZ SOTTO-UTENZA_dettagl'!C$106,('UNITA E CONSUMI SOTTOUTENZE'!E231-'Articolazione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tariffaria'!C$10*'RIPARTIZ SOTTO-UTENZA_dettagl'!C$106,('UNITA E CONSUMI SOTTOUTENZE'!E231-'Articolazione tariffaria'!C$10*'RIPARTIZ SOTTO-UTENZA_dettagl'!C$106)*'Articolazione tariffaria'!F$10+'Articolazione tariffaria'!D$9*'RIPARTIZ SOTTO-UTENZA_dettagl'!C$106*'Articolazione tariffaria'!F$9,'UNITA E CONSUMI SOTTOUTENZE'!E231*'Articolazione tariffaria'!F$9))))*'DATI BOLLETTA'!D$57</f>
        <v>0</v>
      </c>
      <c r="J206" s="83">
        <f>+'UNITA E CONSUMI SOTTOUTENZE'!E231*'Articolazione tariffaria'!$F$31*'DATI BOLLETTA'!$D$58</f>
        <v>0</v>
      </c>
      <c r="K206" s="83">
        <f>+'UNITA E CONSUMI SOTTOUTENZE'!E231*'Articolazione tariffaria'!$F$32*'DATI BOLLETTA'!$D$59</f>
        <v>0</v>
      </c>
      <c r="L206" s="83">
        <f t="shared" si="45"/>
        <v>0</v>
      </c>
      <c r="M206" s="50"/>
      <c r="N206" s="83">
        <f>+'UNITA E CONSUMI SOTTOUTENZE'!E231*'Articolazione tariffaria'!$F$59*'DATI BOLLETTA'!$D$57</f>
        <v>0</v>
      </c>
      <c r="O206" s="83">
        <f>+'UNITA E CONSUMI SOTTOUTENZE'!E231*'Articolazione tariffaria'!$F$59*'DATI BOLLETTA'!$D$58</f>
        <v>0</v>
      </c>
      <c r="P206" s="83">
        <f>+'UNITA E CONSUMI SOTTOUTENZE'!E231*'Articolazione tariffaria'!$F$59*'DATI BOLLETTA'!$D$59</f>
        <v>0</v>
      </c>
      <c r="Q206" s="84">
        <f t="shared" si="27"/>
        <v>0</v>
      </c>
      <c r="R206" s="50"/>
      <c r="S206" s="83">
        <f>+'UNITA E CONSUMI SOTTOUTENZE'!E231*'Articolazione tariffaria'!$F$49*'DATI BOLLETTA'!$D$57</f>
        <v>0</v>
      </c>
      <c r="T206" s="83">
        <f>+'UNITA E CONSUMI SOTTOUTENZE'!E231*'Articolazione tariffaria'!$F$50*'DATI BOLLETTA'!$D$58</f>
        <v>0</v>
      </c>
      <c r="U206" s="83">
        <f>+'UNITA E CONSUMI SOTTOUTENZE'!E231*'Articolazione tariffaria'!$F$51*'DATI BOLLETTA'!$D$59</f>
        <v>0</v>
      </c>
      <c r="V206" s="84">
        <f t="shared" si="40"/>
        <v>0</v>
      </c>
      <c r="W206" s="52"/>
      <c r="X206" s="83">
        <f t="shared" si="41"/>
        <v>0</v>
      </c>
      <c r="Y206" s="83">
        <f t="shared" si="42"/>
        <v>0</v>
      </c>
      <c r="Z206" s="83">
        <f t="shared" si="43"/>
        <v>0</v>
      </c>
      <c r="AA206" s="373" t="str">
        <f t="shared" si="38"/>
        <v/>
      </c>
      <c r="AB206" s="52"/>
      <c r="AC206" s="83">
        <f t="shared" si="39"/>
        <v>0</v>
      </c>
      <c r="AE206" s="106">
        <f t="shared" si="44"/>
        <v>0</v>
      </c>
    </row>
    <row r="207" spans="2:31" s="54" customFormat="1" ht="7.5" customHeight="1" x14ac:dyDescent="0.25">
      <c r="D207" s="55"/>
      <c r="E207" s="55"/>
      <c r="F207" s="55"/>
      <c r="G207" s="56"/>
      <c r="H207" s="57"/>
      <c r="I207" s="58"/>
      <c r="J207" s="55"/>
      <c r="K207" s="55"/>
      <c r="L207" s="56"/>
      <c r="M207" s="57"/>
      <c r="N207" s="55"/>
      <c r="O207" s="55"/>
      <c r="P207" s="55"/>
      <c r="Q207" s="56"/>
      <c r="R207" s="57"/>
      <c r="S207" s="55"/>
      <c r="T207" s="55"/>
      <c r="U207" s="55"/>
      <c r="V207" s="56"/>
      <c r="W207" s="57"/>
      <c r="X207" s="55"/>
      <c r="Y207" s="55"/>
      <c r="Z207" s="55"/>
      <c r="AA207" s="375"/>
      <c r="AB207" s="57"/>
      <c r="AC207" s="55"/>
      <c r="AD207" s="60"/>
      <c r="AE207" s="61"/>
    </row>
    <row r="208" spans="2:31" x14ac:dyDescent="0.25">
      <c r="B208" s="73" t="s">
        <v>53</v>
      </c>
      <c r="C208" s="81">
        <v>3</v>
      </c>
      <c r="D208" s="46"/>
      <c r="E208" s="46"/>
      <c r="F208" s="46"/>
      <c r="G208" s="49"/>
      <c r="H208" s="50"/>
      <c r="I208" s="51"/>
      <c r="J208" s="46"/>
      <c r="K208" s="46"/>
      <c r="L208" s="49"/>
      <c r="M208" s="50"/>
      <c r="N208" s="46"/>
      <c r="O208" s="46"/>
      <c r="P208" s="46"/>
      <c r="Q208" s="49"/>
      <c r="R208" s="50"/>
      <c r="S208" s="46"/>
      <c r="T208" s="46"/>
      <c r="U208" s="46"/>
      <c r="V208" s="49"/>
      <c r="W208" s="52"/>
      <c r="X208" s="46"/>
      <c r="Y208" s="46"/>
      <c r="Z208" s="46"/>
      <c r="AA208" s="376"/>
      <c r="AB208" s="52"/>
    </row>
    <row r="209" spans="2:31" ht="21" x14ac:dyDescent="0.25">
      <c r="B209" s="363" t="str">
        <f>+IF(COUNTA('UNITA E CONSUMI SOTTOUTENZE'!C234)&gt;0,'UNITA E CONSUMI SOTTOUTENZE'!B234,"")</f>
        <v/>
      </c>
      <c r="D209" s="83">
        <f>+IF(B209="",0,1*'DATI BOLLETTA'!$D$57*'DATI BOLLETTA'!$C$34*'Articolazione tariffaria'!$F$35)</f>
        <v>0</v>
      </c>
      <c r="E209" s="83">
        <f>+IF(B209="",0,1*'DATI BOLLETTA'!$D$58*'DATI BOLLETTA'!$C$34*'Articolazione tariffaria'!$F$36)</f>
        <v>0</v>
      </c>
      <c r="F209" s="83">
        <f>+IF(B209="",0,1*'DATI BOLLETTA'!$D$59*'DATI BOLLETTA'!$C$34*'Articolazione tariffaria'!$F$37)</f>
        <v>0</v>
      </c>
      <c r="G209" s="84">
        <f t="shared" si="25"/>
        <v>0</v>
      </c>
      <c r="H209" s="50"/>
      <c r="I209" s="130">
        <f>+IF('UNITA E CONSUMI SOTTOUTENZE'!E234&gt;'Articolazione tariffaria'!C$13*'RIPARTIZ SOTTO-UTENZA_dettagl'!C$208,('UNITA E CONSUMI SOTTOUTENZE'!E234-'Articolazione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tariffaria'!C$12*'RIPARTIZ SOTTO-UTENZA_dettagl'!C$208,('UNITA E CONSUMI SOTTOUTENZE'!E234-'Articolazione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tariffaria'!C$11*'RIPARTIZ SOTTO-UTENZA_dettagl'!C$208,('UNITA E CONSUMI SOTTOUTENZE'!E234-'Articolazione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tariffaria'!C$10*'RIPARTIZ SOTTO-UTENZA_dettagl'!C$208,('UNITA E CONSUMI SOTTOUTENZE'!E234-'Articolazione tariffaria'!C$10*'RIPARTIZ SOTTO-UTENZA_dettagl'!C$208)*'Articolazione tariffaria'!F$10+'Articolazione tariffaria'!D$9*'RIPARTIZ SOTTO-UTENZA_dettagl'!C$208*'Articolazione tariffaria'!F$9,'UNITA E CONSUMI SOTTOUTENZE'!E234*'Articolazione tariffaria'!F$9))))*'DATI BOLLETTA'!D$57</f>
        <v>0</v>
      </c>
      <c r="J209" s="83">
        <f>+'UNITA E CONSUMI SOTTOUTENZE'!E234*'Articolazione tariffaria'!$F$31*'DATI BOLLETTA'!$D$58</f>
        <v>0</v>
      </c>
      <c r="K209" s="83">
        <f>+'UNITA E CONSUMI SOTTOUTENZE'!E234*'Articolazione tariffaria'!$F$32*'DATI BOLLETTA'!$D$59</f>
        <v>0</v>
      </c>
      <c r="L209" s="84">
        <f t="shared" ref="L209:L250" si="46">+SUM(I209:K209)</f>
        <v>0</v>
      </c>
      <c r="M209" s="50"/>
      <c r="N209" s="83">
        <f>+'UNITA E CONSUMI SOTTOUTENZE'!E234*'Articolazione tariffaria'!$F$59*'DATI BOLLETTA'!$D$57</f>
        <v>0</v>
      </c>
      <c r="O209" s="83">
        <f>+'UNITA E CONSUMI SOTTOUTENZE'!E234*'Articolazione tariffaria'!$F$59*'DATI BOLLETTA'!$D$58</f>
        <v>0</v>
      </c>
      <c r="P209" s="83">
        <f>+'UNITA E CONSUMI SOTTOUTENZE'!E234*'Articolazione tariffaria'!$F$59*'DATI BOLLETTA'!$D$59</f>
        <v>0</v>
      </c>
      <c r="Q209" s="84">
        <f t="shared" si="27"/>
        <v>0</v>
      </c>
      <c r="R209" s="50"/>
      <c r="S209" s="83">
        <f>+'UNITA E CONSUMI SOTTOUTENZE'!E234*'Articolazione tariffaria'!$F$49*'DATI BOLLETTA'!$D$57</f>
        <v>0</v>
      </c>
      <c r="T209" s="83">
        <f>+'UNITA E CONSUMI SOTTOUTENZE'!E234*'Articolazione tariffaria'!$F$50*'DATI BOLLETTA'!$D$58</f>
        <v>0</v>
      </c>
      <c r="U209" s="83">
        <f>+'UNITA E CONSUMI SOTTOUTENZE'!E234*'Articolazione tariffaria'!$F$51*'DATI BOLLETTA'!$D$59</f>
        <v>0</v>
      </c>
      <c r="V209" s="84">
        <f>+SUM(S209:U209)</f>
        <v>0</v>
      </c>
      <c r="W209" s="52"/>
      <c r="X209" s="83">
        <f>+G209+L209+Q209+V209</f>
        <v>0</v>
      </c>
      <c r="Y209" s="83">
        <f>+X209*Y$3</f>
        <v>0</v>
      </c>
      <c r="Z209" s="83">
        <f>+X209+Y209</f>
        <v>0</v>
      </c>
      <c r="AA209" s="373" t="str">
        <f t="shared" ref="AA209:AA272" si="47">IFERROR(+X209/X$422,"")</f>
        <v/>
      </c>
      <c r="AB209" s="52"/>
      <c r="AC209" s="83">
        <f t="shared" ref="AC209:AC240" si="48">IFERROR(+AC$4*AA209,0)</f>
        <v>0</v>
      </c>
      <c r="AE209" s="106">
        <f>+Z209+AC209</f>
        <v>0</v>
      </c>
    </row>
    <row r="210" spans="2:31" ht="21" x14ac:dyDescent="0.25">
      <c r="B210" s="363" t="str">
        <f>+IF(COUNTA('UNITA E CONSUMI SOTTOUTENZE'!C235)&gt;0,'UNITA E CONSUMI SOTTOUTENZE'!B235,"")</f>
        <v/>
      </c>
      <c r="D210" s="83">
        <f>+IF(B210="",0,1*'DATI BOLLETTA'!$D$57*'DATI BOLLETTA'!$C$34*'Articolazione tariffaria'!$F$35)</f>
        <v>0</v>
      </c>
      <c r="E210" s="83">
        <f>+IF(B210="",0,1*'DATI BOLLETTA'!$D$58*'DATI BOLLETTA'!$C$34*'Articolazione tariffaria'!$F$36)</f>
        <v>0</v>
      </c>
      <c r="F210" s="83">
        <f>+IF(B210="",0,1*'DATI BOLLETTA'!$D$59*'DATI BOLLETTA'!$C$34*'Articolazione tariffaria'!$F$37)</f>
        <v>0</v>
      </c>
      <c r="G210" s="84">
        <f t="shared" si="25"/>
        <v>0</v>
      </c>
      <c r="H210" s="50"/>
      <c r="I210" s="130">
        <f>+IF('UNITA E CONSUMI SOTTOUTENZE'!E235&gt;'Articolazione tariffaria'!C$13*'RIPARTIZ SOTTO-UTENZA_dettagl'!C$208,('UNITA E CONSUMI SOTTOUTENZE'!E235-'Articolazione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tariffaria'!C$12*'RIPARTIZ SOTTO-UTENZA_dettagl'!C$208,('UNITA E CONSUMI SOTTOUTENZE'!E235-'Articolazione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tariffaria'!C$11*'RIPARTIZ SOTTO-UTENZA_dettagl'!C$208,('UNITA E CONSUMI SOTTOUTENZE'!E235-'Articolazione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tariffaria'!C$10*'RIPARTIZ SOTTO-UTENZA_dettagl'!C$208,('UNITA E CONSUMI SOTTOUTENZE'!E235-'Articolazione tariffaria'!C$10*'RIPARTIZ SOTTO-UTENZA_dettagl'!C$208)*'Articolazione tariffaria'!F$10+'Articolazione tariffaria'!D$9*'RIPARTIZ SOTTO-UTENZA_dettagl'!C$208*'Articolazione tariffaria'!F$9,'UNITA E CONSUMI SOTTOUTENZE'!E235*'Articolazione tariffaria'!F$9))))*'DATI BOLLETTA'!D$57</f>
        <v>0</v>
      </c>
      <c r="J210" s="83">
        <f>+'UNITA E CONSUMI SOTTOUTENZE'!E235*'Articolazione tariffaria'!$F$31*'DATI BOLLETTA'!$D$58</f>
        <v>0</v>
      </c>
      <c r="K210" s="83">
        <f>+'UNITA E CONSUMI SOTTOUTENZE'!E235*'Articolazione tariffaria'!$F$32*'DATI BOLLETTA'!$D$59</f>
        <v>0</v>
      </c>
      <c r="L210" s="84">
        <f t="shared" si="46"/>
        <v>0</v>
      </c>
      <c r="M210" s="50"/>
      <c r="N210" s="83">
        <f>+'UNITA E CONSUMI SOTTOUTENZE'!E235*'Articolazione tariffaria'!$F$59*'DATI BOLLETTA'!$D$57</f>
        <v>0</v>
      </c>
      <c r="O210" s="83">
        <f>+'UNITA E CONSUMI SOTTOUTENZE'!E235*'Articolazione tariffaria'!$F$59*'DATI BOLLETTA'!$D$58</f>
        <v>0</v>
      </c>
      <c r="P210" s="83">
        <f>+'UNITA E CONSUMI SOTTOUTENZE'!E235*'Articolazione tariffaria'!$F$59*'DATI BOLLETTA'!$D$59</f>
        <v>0</v>
      </c>
      <c r="Q210" s="84">
        <f t="shared" ref="Q210:Q273" si="49">+SUM(N210:P210)</f>
        <v>0</v>
      </c>
      <c r="R210" s="50"/>
      <c r="S210" s="83">
        <f>+'UNITA E CONSUMI SOTTOUTENZE'!E235*'Articolazione tariffaria'!$F$49*'DATI BOLLETTA'!$D$57</f>
        <v>0</v>
      </c>
      <c r="T210" s="83">
        <f>+'UNITA E CONSUMI SOTTOUTENZE'!E235*'Articolazione tariffaria'!$F$50*'DATI BOLLETTA'!$D$58</f>
        <v>0</v>
      </c>
      <c r="U210" s="83">
        <f>+'UNITA E CONSUMI SOTTOUTENZE'!E235*'Articolazione tariffaria'!$F$51*'DATI BOLLETTA'!$D$59</f>
        <v>0</v>
      </c>
      <c r="V210" s="84">
        <f t="shared" ref="V210:V273" si="50">+SUM(S210:U210)</f>
        <v>0</v>
      </c>
      <c r="W210" s="52"/>
      <c r="X210" s="83">
        <f t="shared" ref="X210:X273" si="51">+G210+L210+Q210+V210</f>
        <v>0</v>
      </c>
      <c r="Y210" s="83">
        <f t="shared" ref="Y210:Y273" si="52">+X210*Y$3</f>
        <v>0</v>
      </c>
      <c r="Z210" s="83">
        <f t="shared" ref="Z210:Z273" si="53">+X210+Y210</f>
        <v>0</v>
      </c>
      <c r="AA210" s="373" t="str">
        <f t="shared" si="47"/>
        <v/>
      </c>
      <c r="AB210" s="52"/>
      <c r="AC210" s="83">
        <f t="shared" si="48"/>
        <v>0</v>
      </c>
      <c r="AE210" s="106">
        <f t="shared" ref="AE210:AE273" si="54">+Z210+AC210</f>
        <v>0</v>
      </c>
    </row>
    <row r="211" spans="2:31" ht="21" x14ac:dyDescent="0.25">
      <c r="B211" s="363" t="str">
        <f>+IF(COUNTA('UNITA E CONSUMI SOTTOUTENZE'!C236)&gt;0,'UNITA E CONSUMI SOTTOUTENZE'!B236,"")</f>
        <v/>
      </c>
      <c r="D211" s="83">
        <f>+IF(B211="",0,1*'DATI BOLLETTA'!$D$57*'DATI BOLLETTA'!$C$34*'Articolazione tariffaria'!$F$35)</f>
        <v>0</v>
      </c>
      <c r="E211" s="83">
        <f>+IF(B211="",0,1*'DATI BOLLETTA'!$D$58*'DATI BOLLETTA'!$C$34*'Articolazione tariffaria'!$F$36)</f>
        <v>0</v>
      </c>
      <c r="F211" s="83">
        <f>+IF(B211="",0,1*'DATI BOLLETTA'!$D$59*'DATI BOLLETTA'!$C$34*'Articolazione tariffaria'!$F$37)</f>
        <v>0</v>
      </c>
      <c r="G211" s="84">
        <f t="shared" si="25"/>
        <v>0</v>
      </c>
      <c r="H211" s="50"/>
      <c r="I211" s="130">
        <f>+IF('UNITA E CONSUMI SOTTOUTENZE'!E236&gt;'Articolazione tariffaria'!C$13*'RIPARTIZ SOTTO-UTENZA_dettagl'!C$208,('UNITA E CONSUMI SOTTOUTENZE'!E236-'Articolazione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tariffaria'!C$12*'RIPARTIZ SOTTO-UTENZA_dettagl'!C$208,('UNITA E CONSUMI SOTTOUTENZE'!E236-'Articolazione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tariffaria'!C$11*'RIPARTIZ SOTTO-UTENZA_dettagl'!C$208,('UNITA E CONSUMI SOTTOUTENZE'!E236-'Articolazione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tariffaria'!C$10*'RIPARTIZ SOTTO-UTENZA_dettagl'!C$208,('UNITA E CONSUMI SOTTOUTENZE'!E236-'Articolazione tariffaria'!C$10*'RIPARTIZ SOTTO-UTENZA_dettagl'!C$208)*'Articolazione tariffaria'!F$10+'Articolazione tariffaria'!D$9*'RIPARTIZ SOTTO-UTENZA_dettagl'!C$208*'Articolazione tariffaria'!F$9,'UNITA E CONSUMI SOTTOUTENZE'!E236*'Articolazione tariffaria'!F$9))))*'DATI BOLLETTA'!D$57</f>
        <v>0</v>
      </c>
      <c r="J211" s="83">
        <f>+'UNITA E CONSUMI SOTTOUTENZE'!E236*'Articolazione tariffaria'!$F$31*'DATI BOLLETTA'!$D$58</f>
        <v>0</v>
      </c>
      <c r="K211" s="83">
        <f>+'UNITA E CONSUMI SOTTOUTENZE'!E236*'Articolazione tariffaria'!$F$32*'DATI BOLLETTA'!$D$59</f>
        <v>0</v>
      </c>
      <c r="L211" s="84">
        <f t="shared" si="46"/>
        <v>0</v>
      </c>
      <c r="M211" s="50"/>
      <c r="N211" s="83">
        <f>+'UNITA E CONSUMI SOTTOUTENZE'!E236*'Articolazione tariffaria'!$F$59*'DATI BOLLETTA'!$D$57</f>
        <v>0</v>
      </c>
      <c r="O211" s="83">
        <f>+'UNITA E CONSUMI SOTTOUTENZE'!E236*'Articolazione tariffaria'!$F$59*'DATI BOLLETTA'!$D$58</f>
        <v>0</v>
      </c>
      <c r="P211" s="83">
        <f>+'UNITA E CONSUMI SOTTOUTENZE'!E236*'Articolazione tariffaria'!$F$59*'DATI BOLLETTA'!$D$59</f>
        <v>0</v>
      </c>
      <c r="Q211" s="84">
        <f t="shared" si="49"/>
        <v>0</v>
      </c>
      <c r="R211" s="50"/>
      <c r="S211" s="83">
        <f>+'UNITA E CONSUMI SOTTOUTENZE'!E236*'Articolazione tariffaria'!$F$49*'DATI BOLLETTA'!$D$57</f>
        <v>0</v>
      </c>
      <c r="T211" s="83">
        <f>+'UNITA E CONSUMI SOTTOUTENZE'!E236*'Articolazione tariffaria'!$F$50*'DATI BOLLETTA'!$D$58</f>
        <v>0</v>
      </c>
      <c r="U211" s="83">
        <f>+'UNITA E CONSUMI SOTTOUTENZE'!E236*'Articolazione tariffaria'!$F$51*'DATI BOLLETTA'!$D$59</f>
        <v>0</v>
      </c>
      <c r="V211" s="84">
        <f t="shared" si="50"/>
        <v>0</v>
      </c>
      <c r="W211" s="52"/>
      <c r="X211" s="83">
        <f t="shared" si="51"/>
        <v>0</v>
      </c>
      <c r="Y211" s="83">
        <f t="shared" si="52"/>
        <v>0</v>
      </c>
      <c r="Z211" s="83">
        <f t="shared" si="53"/>
        <v>0</v>
      </c>
      <c r="AA211" s="373" t="str">
        <f t="shared" si="47"/>
        <v/>
      </c>
      <c r="AB211" s="52"/>
      <c r="AC211" s="83">
        <f t="shared" si="48"/>
        <v>0</v>
      </c>
      <c r="AE211" s="106">
        <f t="shared" si="54"/>
        <v>0</v>
      </c>
    </row>
    <row r="212" spans="2:31" ht="21" x14ac:dyDescent="0.25">
      <c r="B212" s="363" t="str">
        <f>+IF(COUNTA('UNITA E CONSUMI SOTTOUTENZE'!C237)&gt;0,'UNITA E CONSUMI SOTTOUTENZE'!B237,"")</f>
        <v/>
      </c>
      <c r="D212" s="83">
        <f>+IF(B212="",0,1*'DATI BOLLETTA'!$D$57*'DATI BOLLETTA'!$C$34*'Articolazione tariffaria'!$F$35)</f>
        <v>0</v>
      </c>
      <c r="E212" s="83">
        <f>+IF(B212="",0,1*'DATI BOLLETTA'!$D$58*'DATI BOLLETTA'!$C$34*'Articolazione tariffaria'!$F$36)</f>
        <v>0</v>
      </c>
      <c r="F212" s="83">
        <f>+IF(B212="",0,1*'DATI BOLLETTA'!$D$59*'DATI BOLLETTA'!$C$34*'Articolazione tariffaria'!$F$37)</f>
        <v>0</v>
      </c>
      <c r="G212" s="84">
        <f t="shared" si="25"/>
        <v>0</v>
      </c>
      <c r="H212" s="50"/>
      <c r="I212" s="130">
        <f>+IF('UNITA E CONSUMI SOTTOUTENZE'!E237&gt;'Articolazione tariffaria'!C$13*'RIPARTIZ SOTTO-UTENZA_dettagl'!C$208,('UNITA E CONSUMI SOTTOUTENZE'!E237-'Articolazione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tariffaria'!C$12*'RIPARTIZ SOTTO-UTENZA_dettagl'!C$208,('UNITA E CONSUMI SOTTOUTENZE'!E237-'Articolazione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tariffaria'!C$11*'RIPARTIZ SOTTO-UTENZA_dettagl'!C$208,('UNITA E CONSUMI SOTTOUTENZE'!E237-'Articolazione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tariffaria'!C$10*'RIPARTIZ SOTTO-UTENZA_dettagl'!C$208,('UNITA E CONSUMI SOTTOUTENZE'!E237-'Articolazione tariffaria'!C$10*'RIPARTIZ SOTTO-UTENZA_dettagl'!C$208)*'Articolazione tariffaria'!F$10+'Articolazione tariffaria'!D$9*'RIPARTIZ SOTTO-UTENZA_dettagl'!C$208*'Articolazione tariffaria'!F$9,'UNITA E CONSUMI SOTTOUTENZE'!E237*'Articolazione tariffaria'!F$9))))*'DATI BOLLETTA'!D$57</f>
        <v>0</v>
      </c>
      <c r="J212" s="83">
        <f>+'UNITA E CONSUMI SOTTOUTENZE'!E237*'Articolazione tariffaria'!$F$31*'DATI BOLLETTA'!$D$58</f>
        <v>0</v>
      </c>
      <c r="K212" s="83">
        <f>+'UNITA E CONSUMI SOTTOUTENZE'!E237*'Articolazione tariffaria'!$F$32*'DATI BOLLETTA'!$D$59</f>
        <v>0</v>
      </c>
      <c r="L212" s="84">
        <f t="shared" si="46"/>
        <v>0</v>
      </c>
      <c r="M212" s="50"/>
      <c r="N212" s="83">
        <f>+'UNITA E CONSUMI SOTTOUTENZE'!E237*'Articolazione tariffaria'!$F$59*'DATI BOLLETTA'!$D$57</f>
        <v>0</v>
      </c>
      <c r="O212" s="83">
        <f>+'UNITA E CONSUMI SOTTOUTENZE'!E237*'Articolazione tariffaria'!$F$59*'DATI BOLLETTA'!$D$58</f>
        <v>0</v>
      </c>
      <c r="P212" s="83">
        <f>+'UNITA E CONSUMI SOTTOUTENZE'!E237*'Articolazione tariffaria'!$F$59*'DATI BOLLETTA'!$D$59</f>
        <v>0</v>
      </c>
      <c r="Q212" s="84">
        <f t="shared" si="49"/>
        <v>0</v>
      </c>
      <c r="R212" s="50"/>
      <c r="S212" s="83">
        <f>+'UNITA E CONSUMI SOTTOUTENZE'!E237*'Articolazione tariffaria'!$F$49*'DATI BOLLETTA'!$D$57</f>
        <v>0</v>
      </c>
      <c r="T212" s="83">
        <f>+'UNITA E CONSUMI SOTTOUTENZE'!E237*'Articolazione tariffaria'!$F$50*'DATI BOLLETTA'!$D$58</f>
        <v>0</v>
      </c>
      <c r="U212" s="83">
        <f>+'UNITA E CONSUMI SOTTOUTENZE'!E237*'Articolazione tariffaria'!$F$51*'DATI BOLLETTA'!$D$59</f>
        <v>0</v>
      </c>
      <c r="V212" s="84">
        <f t="shared" si="50"/>
        <v>0</v>
      </c>
      <c r="W212" s="52"/>
      <c r="X212" s="83">
        <f t="shared" si="51"/>
        <v>0</v>
      </c>
      <c r="Y212" s="83">
        <f t="shared" si="52"/>
        <v>0</v>
      </c>
      <c r="Z212" s="83">
        <f t="shared" si="53"/>
        <v>0</v>
      </c>
      <c r="AA212" s="373" t="str">
        <f t="shared" si="47"/>
        <v/>
      </c>
      <c r="AB212" s="52"/>
      <c r="AC212" s="83">
        <f t="shared" si="48"/>
        <v>0</v>
      </c>
      <c r="AE212" s="106">
        <f t="shared" si="54"/>
        <v>0</v>
      </c>
    </row>
    <row r="213" spans="2:31" ht="21" x14ac:dyDescent="0.25">
      <c r="B213" s="363" t="str">
        <f>+IF(COUNTA('UNITA E CONSUMI SOTTOUTENZE'!C238)&gt;0,'UNITA E CONSUMI SOTTOUTENZE'!B238,"")</f>
        <v/>
      </c>
      <c r="D213" s="83">
        <f>+IF(B213="",0,1*'DATI BOLLETTA'!$D$57*'DATI BOLLETTA'!$C$34*'Articolazione tariffaria'!$F$35)</f>
        <v>0</v>
      </c>
      <c r="E213" s="83">
        <f>+IF(B213="",0,1*'DATI BOLLETTA'!$D$58*'DATI BOLLETTA'!$C$34*'Articolazione tariffaria'!$F$36)</f>
        <v>0</v>
      </c>
      <c r="F213" s="83">
        <f>+IF(B213="",0,1*'DATI BOLLETTA'!$D$59*'DATI BOLLETTA'!$C$34*'Articolazione tariffaria'!$F$37)</f>
        <v>0</v>
      </c>
      <c r="G213" s="84">
        <f t="shared" si="25"/>
        <v>0</v>
      </c>
      <c r="H213" s="50"/>
      <c r="I213" s="130">
        <f>+IF('UNITA E CONSUMI SOTTOUTENZE'!E238&gt;'Articolazione tariffaria'!C$13*'RIPARTIZ SOTTO-UTENZA_dettagl'!C$208,('UNITA E CONSUMI SOTTOUTENZE'!E238-'Articolazione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tariffaria'!C$12*'RIPARTIZ SOTTO-UTENZA_dettagl'!C$208,('UNITA E CONSUMI SOTTOUTENZE'!E238-'Articolazione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tariffaria'!C$11*'RIPARTIZ SOTTO-UTENZA_dettagl'!C$208,('UNITA E CONSUMI SOTTOUTENZE'!E238-'Articolazione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tariffaria'!C$10*'RIPARTIZ SOTTO-UTENZA_dettagl'!C$208,('UNITA E CONSUMI SOTTOUTENZE'!E238-'Articolazione tariffaria'!C$10*'RIPARTIZ SOTTO-UTENZA_dettagl'!C$208)*'Articolazione tariffaria'!F$10+'Articolazione tariffaria'!D$9*'RIPARTIZ SOTTO-UTENZA_dettagl'!C$208*'Articolazione tariffaria'!F$9,'UNITA E CONSUMI SOTTOUTENZE'!E238*'Articolazione tariffaria'!F$9))))*'DATI BOLLETTA'!D$57</f>
        <v>0</v>
      </c>
      <c r="J213" s="83">
        <f>+'UNITA E CONSUMI SOTTOUTENZE'!E238*'Articolazione tariffaria'!$F$31*'DATI BOLLETTA'!$D$58</f>
        <v>0</v>
      </c>
      <c r="K213" s="83">
        <f>+'UNITA E CONSUMI SOTTOUTENZE'!E238*'Articolazione tariffaria'!$F$32*'DATI BOLLETTA'!$D$59</f>
        <v>0</v>
      </c>
      <c r="L213" s="84">
        <f t="shared" si="46"/>
        <v>0</v>
      </c>
      <c r="M213" s="50"/>
      <c r="N213" s="83">
        <f>+'UNITA E CONSUMI SOTTOUTENZE'!E238*'Articolazione tariffaria'!$F$59*'DATI BOLLETTA'!$D$57</f>
        <v>0</v>
      </c>
      <c r="O213" s="83">
        <f>+'UNITA E CONSUMI SOTTOUTENZE'!E238*'Articolazione tariffaria'!$F$59*'DATI BOLLETTA'!$D$58</f>
        <v>0</v>
      </c>
      <c r="P213" s="83">
        <f>+'UNITA E CONSUMI SOTTOUTENZE'!E238*'Articolazione tariffaria'!$F$59*'DATI BOLLETTA'!$D$59</f>
        <v>0</v>
      </c>
      <c r="Q213" s="84">
        <f t="shared" si="49"/>
        <v>0</v>
      </c>
      <c r="R213" s="50"/>
      <c r="S213" s="83">
        <f>+'UNITA E CONSUMI SOTTOUTENZE'!E238*'Articolazione tariffaria'!$F$49*'DATI BOLLETTA'!$D$57</f>
        <v>0</v>
      </c>
      <c r="T213" s="83">
        <f>+'UNITA E CONSUMI SOTTOUTENZE'!E238*'Articolazione tariffaria'!$F$50*'DATI BOLLETTA'!$D$58</f>
        <v>0</v>
      </c>
      <c r="U213" s="83">
        <f>+'UNITA E CONSUMI SOTTOUTENZE'!E238*'Articolazione tariffaria'!$F$51*'DATI BOLLETTA'!$D$59</f>
        <v>0</v>
      </c>
      <c r="V213" s="84">
        <f t="shared" si="50"/>
        <v>0</v>
      </c>
      <c r="W213" s="52"/>
      <c r="X213" s="83">
        <f t="shared" si="51"/>
        <v>0</v>
      </c>
      <c r="Y213" s="83">
        <f t="shared" si="52"/>
        <v>0</v>
      </c>
      <c r="Z213" s="83">
        <f t="shared" si="53"/>
        <v>0</v>
      </c>
      <c r="AA213" s="373" t="str">
        <f t="shared" si="47"/>
        <v/>
      </c>
      <c r="AB213" s="52"/>
      <c r="AC213" s="83">
        <f t="shared" si="48"/>
        <v>0</v>
      </c>
      <c r="AE213" s="106">
        <f t="shared" si="54"/>
        <v>0</v>
      </c>
    </row>
    <row r="214" spans="2:31" ht="21" x14ac:dyDescent="0.25">
      <c r="B214" s="363" t="str">
        <f>+IF(COUNTA('UNITA E CONSUMI SOTTOUTENZE'!C239)&gt;0,'UNITA E CONSUMI SOTTOUTENZE'!B239,"")</f>
        <v/>
      </c>
      <c r="D214" s="83">
        <f>+IF(B214="",0,1*'DATI BOLLETTA'!$D$57*'DATI BOLLETTA'!$C$34*'Articolazione tariffaria'!$F$35)</f>
        <v>0</v>
      </c>
      <c r="E214" s="83">
        <f>+IF(B214="",0,1*'DATI BOLLETTA'!$D$58*'DATI BOLLETTA'!$C$34*'Articolazione tariffaria'!$F$36)</f>
        <v>0</v>
      </c>
      <c r="F214" s="83">
        <f>+IF(B214="",0,1*'DATI BOLLETTA'!$D$59*'DATI BOLLETTA'!$C$34*'Articolazione tariffaria'!$F$37)</f>
        <v>0</v>
      </c>
      <c r="G214" s="84">
        <f t="shared" si="25"/>
        <v>0</v>
      </c>
      <c r="H214" s="50"/>
      <c r="I214" s="130">
        <f>+IF('UNITA E CONSUMI SOTTOUTENZE'!E239&gt;'Articolazione tariffaria'!C$13*'RIPARTIZ SOTTO-UTENZA_dettagl'!C$208,('UNITA E CONSUMI SOTTOUTENZE'!E239-'Articolazione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tariffaria'!C$12*'RIPARTIZ SOTTO-UTENZA_dettagl'!C$208,('UNITA E CONSUMI SOTTOUTENZE'!E239-'Articolazione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tariffaria'!C$11*'RIPARTIZ SOTTO-UTENZA_dettagl'!C$208,('UNITA E CONSUMI SOTTOUTENZE'!E239-'Articolazione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tariffaria'!C$10*'RIPARTIZ SOTTO-UTENZA_dettagl'!C$208,('UNITA E CONSUMI SOTTOUTENZE'!E239-'Articolazione tariffaria'!C$10*'RIPARTIZ SOTTO-UTENZA_dettagl'!C$208)*'Articolazione tariffaria'!F$10+'Articolazione tariffaria'!D$9*'RIPARTIZ SOTTO-UTENZA_dettagl'!C$208*'Articolazione tariffaria'!F$9,'UNITA E CONSUMI SOTTOUTENZE'!E239*'Articolazione tariffaria'!F$9))))*'DATI BOLLETTA'!D$57</f>
        <v>0</v>
      </c>
      <c r="J214" s="83">
        <f>+'UNITA E CONSUMI SOTTOUTENZE'!E239*'Articolazione tariffaria'!$F$31*'DATI BOLLETTA'!$D$58</f>
        <v>0</v>
      </c>
      <c r="K214" s="83">
        <f>+'UNITA E CONSUMI SOTTOUTENZE'!E239*'Articolazione tariffaria'!$F$32*'DATI BOLLETTA'!$D$59</f>
        <v>0</v>
      </c>
      <c r="L214" s="84">
        <f t="shared" si="46"/>
        <v>0</v>
      </c>
      <c r="M214" s="50"/>
      <c r="N214" s="83">
        <f>+'UNITA E CONSUMI SOTTOUTENZE'!E239*'Articolazione tariffaria'!$F$59*'DATI BOLLETTA'!$D$57</f>
        <v>0</v>
      </c>
      <c r="O214" s="83">
        <f>+'UNITA E CONSUMI SOTTOUTENZE'!E239*'Articolazione tariffaria'!$F$59*'DATI BOLLETTA'!$D$58</f>
        <v>0</v>
      </c>
      <c r="P214" s="83">
        <f>+'UNITA E CONSUMI SOTTOUTENZE'!E239*'Articolazione tariffaria'!$F$59*'DATI BOLLETTA'!$D$59</f>
        <v>0</v>
      </c>
      <c r="Q214" s="84">
        <f t="shared" si="49"/>
        <v>0</v>
      </c>
      <c r="R214" s="50"/>
      <c r="S214" s="83">
        <f>+'UNITA E CONSUMI SOTTOUTENZE'!E239*'Articolazione tariffaria'!$F$49*'DATI BOLLETTA'!$D$57</f>
        <v>0</v>
      </c>
      <c r="T214" s="83">
        <f>+'UNITA E CONSUMI SOTTOUTENZE'!E239*'Articolazione tariffaria'!$F$50*'DATI BOLLETTA'!$D$58</f>
        <v>0</v>
      </c>
      <c r="U214" s="83">
        <f>+'UNITA E CONSUMI SOTTOUTENZE'!E239*'Articolazione tariffaria'!$F$51*'DATI BOLLETTA'!$D$59</f>
        <v>0</v>
      </c>
      <c r="V214" s="84">
        <f t="shared" si="50"/>
        <v>0</v>
      </c>
      <c r="W214" s="52"/>
      <c r="X214" s="83">
        <f t="shared" si="51"/>
        <v>0</v>
      </c>
      <c r="Y214" s="83">
        <f t="shared" si="52"/>
        <v>0</v>
      </c>
      <c r="Z214" s="83">
        <f t="shared" si="53"/>
        <v>0</v>
      </c>
      <c r="AA214" s="373" t="str">
        <f t="shared" si="47"/>
        <v/>
      </c>
      <c r="AB214" s="52"/>
      <c r="AC214" s="83">
        <f t="shared" si="48"/>
        <v>0</v>
      </c>
      <c r="AE214" s="106">
        <f t="shared" si="54"/>
        <v>0</v>
      </c>
    </row>
    <row r="215" spans="2:31" ht="21" x14ac:dyDescent="0.25">
      <c r="B215" s="363" t="str">
        <f>+IF(COUNTA('UNITA E CONSUMI SOTTOUTENZE'!C240)&gt;0,'UNITA E CONSUMI SOTTOUTENZE'!B240,"")</f>
        <v/>
      </c>
      <c r="D215" s="83">
        <f>+IF(B215="",0,1*'DATI BOLLETTA'!$D$57*'DATI BOLLETTA'!$C$34*'Articolazione tariffaria'!$F$35)</f>
        <v>0</v>
      </c>
      <c r="E215" s="83">
        <f>+IF(B215="",0,1*'DATI BOLLETTA'!$D$58*'DATI BOLLETTA'!$C$34*'Articolazione tariffaria'!$F$36)</f>
        <v>0</v>
      </c>
      <c r="F215" s="83">
        <f>+IF(B215="",0,1*'DATI BOLLETTA'!$D$59*'DATI BOLLETTA'!$C$34*'Articolazione tariffaria'!$F$37)</f>
        <v>0</v>
      </c>
      <c r="G215" s="84">
        <f t="shared" si="25"/>
        <v>0</v>
      </c>
      <c r="H215" s="50"/>
      <c r="I215" s="130">
        <f>+IF('UNITA E CONSUMI SOTTOUTENZE'!E240&gt;'Articolazione tariffaria'!C$13*'RIPARTIZ SOTTO-UTENZA_dettagl'!C$208,('UNITA E CONSUMI SOTTOUTENZE'!E240-'Articolazione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tariffaria'!C$12*'RIPARTIZ SOTTO-UTENZA_dettagl'!C$208,('UNITA E CONSUMI SOTTOUTENZE'!E240-'Articolazione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tariffaria'!C$11*'RIPARTIZ SOTTO-UTENZA_dettagl'!C$208,('UNITA E CONSUMI SOTTOUTENZE'!E240-'Articolazione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tariffaria'!C$10*'RIPARTIZ SOTTO-UTENZA_dettagl'!C$208,('UNITA E CONSUMI SOTTOUTENZE'!E240-'Articolazione tariffaria'!C$10*'RIPARTIZ SOTTO-UTENZA_dettagl'!C$208)*'Articolazione tariffaria'!F$10+'Articolazione tariffaria'!D$9*'RIPARTIZ SOTTO-UTENZA_dettagl'!C$208*'Articolazione tariffaria'!F$9,'UNITA E CONSUMI SOTTOUTENZE'!E240*'Articolazione tariffaria'!F$9))))*'DATI BOLLETTA'!D$57</f>
        <v>0</v>
      </c>
      <c r="J215" s="83">
        <f>+'UNITA E CONSUMI SOTTOUTENZE'!E240*'Articolazione tariffaria'!$F$31*'DATI BOLLETTA'!$D$58</f>
        <v>0</v>
      </c>
      <c r="K215" s="83">
        <f>+'UNITA E CONSUMI SOTTOUTENZE'!E240*'Articolazione tariffaria'!$F$32*'DATI BOLLETTA'!$D$59</f>
        <v>0</v>
      </c>
      <c r="L215" s="84">
        <f t="shared" si="46"/>
        <v>0</v>
      </c>
      <c r="M215" s="50"/>
      <c r="N215" s="83">
        <f>+'UNITA E CONSUMI SOTTOUTENZE'!E240*'Articolazione tariffaria'!$F$59*'DATI BOLLETTA'!$D$57</f>
        <v>0</v>
      </c>
      <c r="O215" s="83">
        <f>+'UNITA E CONSUMI SOTTOUTENZE'!E240*'Articolazione tariffaria'!$F$59*'DATI BOLLETTA'!$D$58</f>
        <v>0</v>
      </c>
      <c r="P215" s="83">
        <f>+'UNITA E CONSUMI SOTTOUTENZE'!E240*'Articolazione tariffaria'!$F$59*'DATI BOLLETTA'!$D$59</f>
        <v>0</v>
      </c>
      <c r="Q215" s="84">
        <f t="shared" si="49"/>
        <v>0</v>
      </c>
      <c r="R215" s="50"/>
      <c r="S215" s="83">
        <f>+'UNITA E CONSUMI SOTTOUTENZE'!E240*'Articolazione tariffaria'!$F$49*'DATI BOLLETTA'!$D$57</f>
        <v>0</v>
      </c>
      <c r="T215" s="83">
        <f>+'UNITA E CONSUMI SOTTOUTENZE'!E240*'Articolazione tariffaria'!$F$50*'DATI BOLLETTA'!$D$58</f>
        <v>0</v>
      </c>
      <c r="U215" s="83">
        <f>+'UNITA E CONSUMI SOTTOUTENZE'!E240*'Articolazione tariffaria'!$F$51*'DATI BOLLETTA'!$D$59</f>
        <v>0</v>
      </c>
      <c r="V215" s="84">
        <f t="shared" si="50"/>
        <v>0</v>
      </c>
      <c r="W215" s="52"/>
      <c r="X215" s="83">
        <f t="shared" si="51"/>
        <v>0</v>
      </c>
      <c r="Y215" s="83">
        <f t="shared" si="52"/>
        <v>0</v>
      </c>
      <c r="Z215" s="83">
        <f t="shared" si="53"/>
        <v>0</v>
      </c>
      <c r="AA215" s="373" t="str">
        <f t="shared" si="47"/>
        <v/>
      </c>
      <c r="AB215" s="52"/>
      <c r="AC215" s="83">
        <f t="shared" si="48"/>
        <v>0</v>
      </c>
      <c r="AE215" s="106">
        <f t="shared" si="54"/>
        <v>0</v>
      </c>
    </row>
    <row r="216" spans="2:31" ht="21" x14ac:dyDescent="0.25">
      <c r="B216" s="363" t="str">
        <f>+IF(COUNTA('UNITA E CONSUMI SOTTOUTENZE'!C241)&gt;0,'UNITA E CONSUMI SOTTOUTENZE'!B241,"")</f>
        <v/>
      </c>
      <c r="D216" s="83">
        <f>+IF(B216="",0,1*'DATI BOLLETTA'!$D$57*'DATI BOLLETTA'!$C$34*'Articolazione tariffaria'!$F$35)</f>
        <v>0</v>
      </c>
      <c r="E216" s="83">
        <f>+IF(B216="",0,1*'DATI BOLLETTA'!$D$58*'DATI BOLLETTA'!$C$34*'Articolazione tariffaria'!$F$36)</f>
        <v>0</v>
      </c>
      <c r="F216" s="83">
        <f>+IF(B216="",0,1*'DATI BOLLETTA'!$D$59*'DATI BOLLETTA'!$C$34*'Articolazione tariffaria'!$F$37)</f>
        <v>0</v>
      </c>
      <c r="G216" s="84">
        <f t="shared" si="25"/>
        <v>0</v>
      </c>
      <c r="H216" s="50"/>
      <c r="I216" s="130">
        <f>+IF('UNITA E CONSUMI SOTTOUTENZE'!E241&gt;'Articolazione tariffaria'!C$13*'RIPARTIZ SOTTO-UTENZA_dettagl'!C$208,('UNITA E CONSUMI SOTTOUTENZE'!E241-'Articolazione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tariffaria'!C$12*'RIPARTIZ SOTTO-UTENZA_dettagl'!C$208,('UNITA E CONSUMI SOTTOUTENZE'!E241-'Articolazione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tariffaria'!C$11*'RIPARTIZ SOTTO-UTENZA_dettagl'!C$208,('UNITA E CONSUMI SOTTOUTENZE'!E241-'Articolazione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tariffaria'!C$10*'RIPARTIZ SOTTO-UTENZA_dettagl'!C$208,('UNITA E CONSUMI SOTTOUTENZE'!E241-'Articolazione tariffaria'!C$10*'RIPARTIZ SOTTO-UTENZA_dettagl'!C$208)*'Articolazione tariffaria'!F$10+'Articolazione tariffaria'!D$9*'RIPARTIZ SOTTO-UTENZA_dettagl'!C$208*'Articolazione tariffaria'!F$9,'UNITA E CONSUMI SOTTOUTENZE'!E241*'Articolazione tariffaria'!F$9))))*'DATI BOLLETTA'!D$57</f>
        <v>0</v>
      </c>
      <c r="J216" s="83">
        <f>+'UNITA E CONSUMI SOTTOUTENZE'!E241*'Articolazione tariffaria'!$F$31*'DATI BOLLETTA'!$D$58</f>
        <v>0</v>
      </c>
      <c r="K216" s="83">
        <f>+'UNITA E CONSUMI SOTTOUTENZE'!E241*'Articolazione tariffaria'!$F$32*'DATI BOLLETTA'!$D$59</f>
        <v>0</v>
      </c>
      <c r="L216" s="84">
        <f t="shared" si="46"/>
        <v>0</v>
      </c>
      <c r="M216" s="50"/>
      <c r="N216" s="83">
        <f>+'UNITA E CONSUMI SOTTOUTENZE'!E241*'Articolazione tariffaria'!$F$59*'DATI BOLLETTA'!$D$57</f>
        <v>0</v>
      </c>
      <c r="O216" s="83">
        <f>+'UNITA E CONSUMI SOTTOUTENZE'!E241*'Articolazione tariffaria'!$F$59*'DATI BOLLETTA'!$D$58</f>
        <v>0</v>
      </c>
      <c r="P216" s="83">
        <f>+'UNITA E CONSUMI SOTTOUTENZE'!E241*'Articolazione tariffaria'!$F$59*'DATI BOLLETTA'!$D$59</f>
        <v>0</v>
      </c>
      <c r="Q216" s="84">
        <f t="shared" si="49"/>
        <v>0</v>
      </c>
      <c r="R216" s="50"/>
      <c r="S216" s="83">
        <f>+'UNITA E CONSUMI SOTTOUTENZE'!E241*'Articolazione tariffaria'!$F$49*'DATI BOLLETTA'!$D$57</f>
        <v>0</v>
      </c>
      <c r="T216" s="83">
        <f>+'UNITA E CONSUMI SOTTOUTENZE'!E241*'Articolazione tariffaria'!$F$50*'DATI BOLLETTA'!$D$58</f>
        <v>0</v>
      </c>
      <c r="U216" s="83">
        <f>+'UNITA E CONSUMI SOTTOUTENZE'!E241*'Articolazione tariffaria'!$F$51*'DATI BOLLETTA'!$D$59</f>
        <v>0</v>
      </c>
      <c r="V216" s="84">
        <f t="shared" si="50"/>
        <v>0</v>
      </c>
      <c r="W216" s="52"/>
      <c r="X216" s="83">
        <f t="shared" si="51"/>
        <v>0</v>
      </c>
      <c r="Y216" s="83">
        <f t="shared" si="52"/>
        <v>0</v>
      </c>
      <c r="Z216" s="83">
        <f t="shared" si="53"/>
        <v>0</v>
      </c>
      <c r="AA216" s="373" t="str">
        <f t="shared" si="47"/>
        <v/>
      </c>
      <c r="AB216" s="52"/>
      <c r="AC216" s="83">
        <f t="shared" si="48"/>
        <v>0</v>
      </c>
      <c r="AE216" s="106">
        <f t="shared" si="54"/>
        <v>0</v>
      </c>
    </row>
    <row r="217" spans="2:31" ht="21" x14ac:dyDescent="0.25">
      <c r="B217" s="363" t="str">
        <f>+IF(COUNTA('UNITA E CONSUMI SOTTOUTENZE'!C242)&gt;0,'UNITA E CONSUMI SOTTOUTENZE'!B242,"")</f>
        <v/>
      </c>
      <c r="D217" s="83">
        <f>+IF(B217="",0,1*'DATI BOLLETTA'!$D$57*'DATI BOLLETTA'!$C$34*'Articolazione tariffaria'!$F$35)</f>
        <v>0</v>
      </c>
      <c r="E217" s="83">
        <f>+IF(B217="",0,1*'DATI BOLLETTA'!$D$58*'DATI BOLLETTA'!$C$34*'Articolazione tariffaria'!$F$36)</f>
        <v>0</v>
      </c>
      <c r="F217" s="83">
        <f>+IF(B217="",0,1*'DATI BOLLETTA'!$D$59*'DATI BOLLETTA'!$C$34*'Articolazione tariffaria'!$F$37)</f>
        <v>0</v>
      </c>
      <c r="G217" s="84">
        <f t="shared" si="25"/>
        <v>0</v>
      </c>
      <c r="H217" s="50"/>
      <c r="I217" s="130">
        <f>+IF('UNITA E CONSUMI SOTTOUTENZE'!E242&gt;'Articolazione tariffaria'!C$13*'RIPARTIZ SOTTO-UTENZA_dettagl'!C$208,('UNITA E CONSUMI SOTTOUTENZE'!E242-'Articolazione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tariffaria'!C$12*'RIPARTIZ SOTTO-UTENZA_dettagl'!C$208,('UNITA E CONSUMI SOTTOUTENZE'!E242-'Articolazione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tariffaria'!C$11*'RIPARTIZ SOTTO-UTENZA_dettagl'!C$208,('UNITA E CONSUMI SOTTOUTENZE'!E242-'Articolazione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tariffaria'!C$10*'RIPARTIZ SOTTO-UTENZA_dettagl'!C$208,('UNITA E CONSUMI SOTTOUTENZE'!E242-'Articolazione tariffaria'!C$10*'RIPARTIZ SOTTO-UTENZA_dettagl'!C$208)*'Articolazione tariffaria'!F$10+'Articolazione tariffaria'!D$9*'RIPARTIZ SOTTO-UTENZA_dettagl'!C$208*'Articolazione tariffaria'!F$9,'UNITA E CONSUMI SOTTOUTENZE'!E242*'Articolazione tariffaria'!F$9))))*'DATI BOLLETTA'!D$57</f>
        <v>0</v>
      </c>
      <c r="J217" s="83">
        <f>+'UNITA E CONSUMI SOTTOUTENZE'!E242*'Articolazione tariffaria'!$F$31*'DATI BOLLETTA'!$D$58</f>
        <v>0</v>
      </c>
      <c r="K217" s="83">
        <f>+'UNITA E CONSUMI SOTTOUTENZE'!E242*'Articolazione tariffaria'!$F$32*'DATI BOLLETTA'!$D$59</f>
        <v>0</v>
      </c>
      <c r="L217" s="84">
        <f t="shared" si="46"/>
        <v>0</v>
      </c>
      <c r="M217" s="50"/>
      <c r="N217" s="83">
        <f>+'UNITA E CONSUMI SOTTOUTENZE'!E242*'Articolazione tariffaria'!$F$59*'DATI BOLLETTA'!$D$57</f>
        <v>0</v>
      </c>
      <c r="O217" s="83">
        <f>+'UNITA E CONSUMI SOTTOUTENZE'!E242*'Articolazione tariffaria'!$F$59*'DATI BOLLETTA'!$D$58</f>
        <v>0</v>
      </c>
      <c r="P217" s="83">
        <f>+'UNITA E CONSUMI SOTTOUTENZE'!E242*'Articolazione tariffaria'!$F$59*'DATI BOLLETTA'!$D$59</f>
        <v>0</v>
      </c>
      <c r="Q217" s="84">
        <f t="shared" si="49"/>
        <v>0</v>
      </c>
      <c r="R217" s="50"/>
      <c r="S217" s="83">
        <f>+'UNITA E CONSUMI SOTTOUTENZE'!E242*'Articolazione tariffaria'!$F$49*'DATI BOLLETTA'!$D$57</f>
        <v>0</v>
      </c>
      <c r="T217" s="83">
        <f>+'UNITA E CONSUMI SOTTOUTENZE'!E242*'Articolazione tariffaria'!$F$50*'DATI BOLLETTA'!$D$58</f>
        <v>0</v>
      </c>
      <c r="U217" s="83">
        <f>+'UNITA E CONSUMI SOTTOUTENZE'!E242*'Articolazione tariffaria'!$F$51*'DATI BOLLETTA'!$D$59</f>
        <v>0</v>
      </c>
      <c r="V217" s="84">
        <f t="shared" si="50"/>
        <v>0</v>
      </c>
      <c r="W217" s="52"/>
      <c r="X217" s="83">
        <f t="shared" si="51"/>
        <v>0</v>
      </c>
      <c r="Y217" s="83">
        <f t="shared" si="52"/>
        <v>0</v>
      </c>
      <c r="Z217" s="83">
        <f t="shared" si="53"/>
        <v>0</v>
      </c>
      <c r="AA217" s="373" t="str">
        <f t="shared" si="47"/>
        <v/>
      </c>
      <c r="AB217" s="52"/>
      <c r="AC217" s="83">
        <f t="shared" si="48"/>
        <v>0</v>
      </c>
      <c r="AE217" s="106">
        <f t="shared" si="54"/>
        <v>0</v>
      </c>
    </row>
    <row r="218" spans="2:31" ht="21" x14ac:dyDescent="0.25">
      <c r="B218" s="363" t="str">
        <f>+IF(COUNTA('UNITA E CONSUMI SOTTOUTENZE'!C243)&gt;0,'UNITA E CONSUMI SOTTOUTENZE'!B243,"")</f>
        <v/>
      </c>
      <c r="D218" s="83">
        <f>+IF(B218="",0,1*'DATI BOLLETTA'!$D$57*'DATI BOLLETTA'!$C$34*'Articolazione tariffaria'!$F$35)</f>
        <v>0</v>
      </c>
      <c r="E218" s="83">
        <f>+IF(B218="",0,1*'DATI BOLLETTA'!$D$58*'DATI BOLLETTA'!$C$34*'Articolazione tariffaria'!$F$36)</f>
        <v>0</v>
      </c>
      <c r="F218" s="83">
        <f>+IF(B218="",0,1*'DATI BOLLETTA'!$D$59*'DATI BOLLETTA'!$C$34*'Articolazione tariffaria'!$F$37)</f>
        <v>0</v>
      </c>
      <c r="G218" s="84">
        <f t="shared" si="25"/>
        <v>0</v>
      </c>
      <c r="H218" s="50"/>
      <c r="I218" s="130">
        <f>+IF('UNITA E CONSUMI SOTTOUTENZE'!E243&gt;'Articolazione tariffaria'!C$13*'RIPARTIZ SOTTO-UTENZA_dettagl'!C$208,('UNITA E CONSUMI SOTTOUTENZE'!E243-'Articolazione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tariffaria'!C$12*'RIPARTIZ SOTTO-UTENZA_dettagl'!C$208,('UNITA E CONSUMI SOTTOUTENZE'!E243-'Articolazione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tariffaria'!C$11*'RIPARTIZ SOTTO-UTENZA_dettagl'!C$208,('UNITA E CONSUMI SOTTOUTENZE'!E243-'Articolazione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tariffaria'!C$10*'RIPARTIZ SOTTO-UTENZA_dettagl'!C$208,('UNITA E CONSUMI SOTTOUTENZE'!E243-'Articolazione tariffaria'!C$10*'RIPARTIZ SOTTO-UTENZA_dettagl'!C$208)*'Articolazione tariffaria'!F$10+'Articolazione tariffaria'!D$9*'RIPARTIZ SOTTO-UTENZA_dettagl'!C$208*'Articolazione tariffaria'!F$9,'UNITA E CONSUMI SOTTOUTENZE'!E243*'Articolazione tariffaria'!F$9))))*'DATI BOLLETTA'!D$57</f>
        <v>0</v>
      </c>
      <c r="J218" s="83">
        <f>+'UNITA E CONSUMI SOTTOUTENZE'!E243*'Articolazione tariffaria'!$F$31*'DATI BOLLETTA'!$D$58</f>
        <v>0</v>
      </c>
      <c r="K218" s="83">
        <f>+'UNITA E CONSUMI SOTTOUTENZE'!E243*'Articolazione tariffaria'!$F$32*'DATI BOLLETTA'!$D$59</f>
        <v>0</v>
      </c>
      <c r="L218" s="84">
        <f t="shared" si="46"/>
        <v>0</v>
      </c>
      <c r="M218" s="50"/>
      <c r="N218" s="83">
        <f>+'UNITA E CONSUMI SOTTOUTENZE'!E243*'Articolazione tariffaria'!$F$59*'DATI BOLLETTA'!$D$57</f>
        <v>0</v>
      </c>
      <c r="O218" s="83">
        <f>+'UNITA E CONSUMI SOTTOUTENZE'!E243*'Articolazione tariffaria'!$F$59*'DATI BOLLETTA'!$D$58</f>
        <v>0</v>
      </c>
      <c r="P218" s="83">
        <f>+'UNITA E CONSUMI SOTTOUTENZE'!E243*'Articolazione tariffaria'!$F$59*'DATI BOLLETTA'!$D$59</f>
        <v>0</v>
      </c>
      <c r="Q218" s="84">
        <f t="shared" si="49"/>
        <v>0</v>
      </c>
      <c r="R218" s="50"/>
      <c r="S218" s="83">
        <f>+'UNITA E CONSUMI SOTTOUTENZE'!E243*'Articolazione tariffaria'!$F$49*'DATI BOLLETTA'!$D$57</f>
        <v>0</v>
      </c>
      <c r="T218" s="83">
        <f>+'UNITA E CONSUMI SOTTOUTENZE'!E243*'Articolazione tariffaria'!$F$50*'DATI BOLLETTA'!$D$58</f>
        <v>0</v>
      </c>
      <c r="U218" s="83">
        <f>+'UNITA E CONSUMI SOTTOUTENZE'!E243*'Articolazione tariffaria'!$F$51*'DATI BOLLETTA'!$D$59</f>
        <v>0</v>
      </c>
      <c r="V218" s="84">
        <f t="shared" si="50"/>
        <v>0</v>
      </c>
      <c r="W218" s="52"/>
      <c r="X218" s="83">
        <f t="shared" si="51"/>
        <v>0</v>
      </c>
      <c r="Y218" s="83">
        <f t="shared" si="52"/>
        <v>0</v>
      </c>
      <c r="Z218" s="83">
        <f t="shared" si="53"/>
        <v>0</v>
      </c>
      <c r="AA218" s="373" t="str">
        <f t="shared" si="47"/>
        <v/>
      </c>
      <c r="AB218" s="52"/>
      <c r="AC218" s="83">
        <f t="shared" si="48"/>
        <v>0</v>
      </c>
      <c r="AE218" s="106">
        <f t="shared" si="54"/>
        <v>0</v>
      </c>
    </row>
    <row r="219" spans="2:31" ht="21" x14ac:dyDescent="0.25">
      <c r="B219" s="363" t="str">
        <f>+IF(COUNTA('UNITA E CONSUMI SOTTOUTENZE'!C244)&gt;0,'UNITA E CONSUMI SOTTOUTENZE'!B244,"")</f>
        <v/>
      </c>
      <c r="D219" s="83">
        <f>+IF(B219="",0,1*'DATI BOLLETTA'!$D$57*'DATI BOLLETTA'!$C$34*'Articolazione tariffaria'!$F$35)</f>
        <v>0</v>
      </c>
      <c r="E219" s="83">
        <f>+IF(B219="",0,1*'DATI BOLLETTA'!$D$58*'DATI BOLLETTA'!$C$34*'Articolazione tariffaria'!$F$36)</f>
        <v>0</v>
      </c>
      <c r="F219" s="83">
        <f>+IF(B219="",0,1*'DATI BOLLETTA'!$D$59*'DATI BOLLETTA'!$C$34*'Articolazione tariffaria'!$F$37)</f>
        <v>0</v>
      </c>
      <c r="G219" s="84">
        <f t="shared" si="25"/>
        <v>0</v>
      </c>
      <c r="H219" s="50"/>
      <c r="I219" s="130">
        <f>+IF('UNITA E CONSUMI SOTTOUTENZE'!E244&gt;'Articolazione tariffaria'!C$13*'RIPARTIZ SOTTO-UTENZA_dettagl'!C$208,('UNITA E CONSUMI SOTTOUTENZE'!E244-'Articolazione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tariffaria'!C$12*'RIPARTIZ SOTTO-UTENZA_dettagl'!C$208,('UNITA E CONSUMI SOTTOUTENZE'!E244-'Articolazione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tariffaria'!C$11*'RIPARTIZ SOTTO-UTENZA_dettagl'!C$208,('UNITA E CONSUMI SOTTOUTENZE'!E244-'Articolazione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tariffaria'!C$10*'RIPARTIZ SOTTO-UTENZA_dettagl'!C$208,('UNITA E CONSUMI SOTTOUTENZE'!E244-'Articolazione tariffaria'!C$10*'RIPARTIZ SOTTO-UTENZA_dettagl'!C$208)*'Articolazione tariffaria'!F$10+'Articolazione tariffaria'!D$9*'RIPARTIZ SOTTO-UTENZA_dettagl'!C$208*'Articolazione tariffaria'!F$9,'UNITA E CONSUMI SOTTOUTENZE'!E244*'Articolazione tariffaria'!F$9))))*'DATI BOLLETTA'!D$57</f>
        <v>0</v>
      </c>
      <c r="J219" s="83">
        <f>+'UNITA E CONSUMI SOTTOUTENZE'!E244*'Articolazione tariffaria'!$F$31*'DATI BOLLETTA'!$D$58</f>
        <v>0</v>
      </c>
      <c r="K219" s="83">
        <f>+'UNITA E CONSUMI SOTTOUTENZE'!E244*'Articolazione tariffaria'!$F$32*'DATI BOLLETTA'!$D$59</f>
        <v>0</v>
      </c>
      <c r="L219" s="84">
        <f t="shared" si="46"/>
        <v>0</v>
      </c>
      <c r="M219" s="50"/>
      <c r="N219" s="83">
        <f>+'UNITA E CONSUMI SOTTOUTENZE'!E244*'Articolazione tariffaria'!$F$59*'DATI BOLLETTA'!$D$57</f>
        <v>0</v>
      </c>
      <c r="O219" s="83">
        <f>+'UNITA E CONSUMI SOTTOUTENZE'!E244*'Articolazione tariffaria'!$F$59*'DATI BOLLETTA'!$D$58</f>
        <v>0</v>
      </c>
      <c r="P219" s="83">
        <f>+'UNITA E CONSUMI SOTTOUTENZE'!E244*'Articolazione tariffaria'!$F$59*'DATI BOLLETTA'!$D$59</f>
        <v>0</v>
      </c>
      <c r="Q219" s="84">
        <f t="shared" si="49"/>
        <v>0</v>
      </c>
      <c r="R219" s="50"/>
      <c r="S219" s="83">
        <f>+'UNITA E CONSUMI SOTTOUTENZE'!E244*'Articolazione tariffaria'!$F$49*'DATI BOLLETTA'!$D$57</f>
        <v>0</v>
      </c>
      <c r="T219" s="83">
        <f>+'UNITA E CONSUMI SOTTOUTENZE'!E244*'Articolazione tariffaria'!$F$50*'DATI BOLLETTA'!$D$58</f>
        <v>0</v>
      </c>
      <c r="U219" s="83">
        <f>+'UNITA E CONSUMI SOTTOUTENZE'!E244*'Articolazione tariffaria'!$F$51*'DATI BOLLETTA'!$D$59</f>
        <v>0</v>
      </c>
      <c r="V219" s="84">
        <f t="shared" si="50"/>
        <v>0</v>
      </c>
      <c r="W219" s="52"/>
      <c r="X219" s="83">
        <f t="shared" si="51"/>
        <v>0</v>
      </c>
      <c r="Y219" s="83">
        <f t="shared" si="52"/>
        <v>0</v>
      </c>
      <c r="Z219" s="83">
        <f t="shared" si="53"/>
        <v>0</v>
      </c>
      <c r="AA219" s="373" t="str">
        <f t="shared" si="47"/>
        <v/>
      </c>
      <c r="AB219" s="52"/>
      <c r="AC219" s="83">
        <f t="shared" si="48"/>
        <v>0</v>
      </c>
      <c r="AE219" s="106">
        <f t="shared" si="54"/>
        <v>0</v>
      </c>
    </row>
    <row r="220" spans="2:31" ht="21" x14ac:dyDescent="0.25">
      <c r="B220" s="363" t="str">
        <f>+IF(COUNTA('UNITA E CONSUMI SOTTOUTENZE'!C245)&gt;0,'UNITA E CONSUMI SOTTOUTENZE'!B245,"")</f>
        <v/>
      </c>
      <c r="D220" s="83">
        <f>+IF(B220="",0,1*'DATI BOLLETTA'!$D$57*'DATI BOLLETTA'!$C$34*'Articolazione tariffaria'!$F$35)</f>
        <v>0</v>
      </c>
      <c r="E220" s="83">
        <f>+IF(B220="",0,1*'DATI BOLLETTA'!$D$58*'DATI BOLLETTA'!$C$34*'Articolazione tariffaria'!$F$36)</f>
        <v>0</v>
      </c>
      <c r="F220" s="83">
        <f>+IF(B220="",0,1*'DATI BOLLETTA'!$D$59*'DATI BOLLETTA'!$C$34*'Articolazione tariffaria'!$F$37)</f>
        <v>0</v>
      </c>
      <c r="G220" s="84">
        <f t="shared" si="25"/>
        <v>0</v>
      </c>
      <c r="H220" s="50"/>
      <c r="I220" s="130">
        <f>+IF('UNITA E CONSUMI SOTTOUTENZE'!E245&gt;'Articolazione tariffaria'!C$13*'RIPARTIZ SOTTO-UTENZA_dettagl'!C$208,('UNITA E CONSUMI SOTTOUTENZE'!E245-'Articolazione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tariffaria'!C$12*'RIPARTIZ SOTTO-UTENZA_dettagl'!C$208,('UNITA E CONSUMI SOTTOUTENZE'!E245-'Articolazione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tariffaria'!C$11*'RIPARTIZ SOTTO-UTENZA_dettagl'!C$208,('UNITA E CONSUMI SOTTOUTENZE'!E245-'Articolazione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tariffaria'!C$10*'RIPARTIZ SOTTO-UTENZA_dettagl'!C$208,('UNITA E CONSUMI SOTTOUTENZE'!E245-'Articolazione tariffaria'!C$10*'RIPARTIZ SOTTO-UTENZA_dettagl'!C$208)*'Articolazione tariffaria'!F$10+'Articolazione tariffaria'!D$9*'RIPARTIZ SOTTO-UTENZA_dettagl'!C$208*'Articolazione tariffaria'!F$9,'UNITA E CONSUMI SOTTOUTENZE'!E245*'Articolazione tariffaria'!F$9))))*'DATI BOLLETTA'!D$57</f>
        <v>0</v>
      </c>
      <c r="J220" s="83">
        <f>+'UNITA E CONSUMI SOTTOUTENZE'!E245*'Articolazione tariffaria'!$F$31*'DATI BOLLETTA'!$D$58</f>
        <v>0</v>
      </c>
      <c r="K220" s="83">
        <f>+'UNITA E CONSUMI SOTTOUTENZE'!E245*'Articolazione tariffaria'!$F$32*'DATI BOLLETTA'!$D$59</f>
        <v>0</v>
      </c>
      <c r="L220" s="84">
        <f t="shared" si="46"/>
        <v>0</v>
      </c>
      <c r="M220" s="50"/>
      <c r="N220" s="83">
        <f>+'UNITA E CONSUMI SOTTOUTENZE'!E245*'Articolazione tariffaria'!$F$59*'DATI BOLLETTA'!$D$57</f>
        <v>0</v>
      </c>
      <c r="O220" s="83">
        <f>+'UNITA E CONSUMI SOTTOUTENZE'!E245*'Articolazione tariffaria'!$F$59*'DATI BOLLETTA'!$D$58</f>
        <v>0</v>
      </c>
      <c r="P220" s="83">
        <f>+'UNITA E CONSUMI SOTTOUTENZE'!E245*'Articolazione tariffaria'!$F$59*'DATI BOLLETTA'!$D$59</f>
        <v>0</v>
      </c>
      <c r="Q220" s="84">
        <f t="shared" si="49"/>
        <v>0</v>
      </c>
      <c r="R220" s="50"/>
      <c r="S220" s="83">
        <f>+'UNITA E CONSUMI SOTTOUTENZE'!E245*'Articolazione tariffaria'!$F$49*'DATI BOLLETTA'!$D$57</f>
        <v>0</v>
      </c>
      <c r="T220" s="83">
        <f>+'UNITA E CONSUMI SOTTOUTENZE'!E245*'Articolazione tariffaria'!$F$50*'DATI BOLLETTA'!$D$58</f>
        <v>0</v>
      </c>
      <c r="U220" s="83">
        <f>+'UNITA E CONSUMI SOTTOUTENZE'!E245*'Articolazione tariffaria'!$F$51*'DATI BOLLETTA'!$D$59</f>
        <v>0</v>
      </c>
      <c r="V220" s="84">
        <f t="shared" si="50"/>
        <v>0</v>
      </c>
      <c r="W220" s="52"/>
      <c r="X220" s="83">
        <f t="shared" si="51"/>
        <v>0</v>
      </c>
      <c r="Y220" s="83">
        <f t="shared" si="52"/>
        <v>0</v>
      </c>
      <c r="Z220" s="83">
        <f t="shared" si="53"/>
        <v>0</v>
      </c>
      <c r="AA220" s="373" t="str">
        <f t="shared" si="47"/>
        <v/>
      </c>
      <c r="AB220" s="52"/>
      <c r="AC220" s="83">
        <f t="shared" si="48"/>
        <v>0</v>
      </c>
      <c r="AE220" s="106">
        <f t="shared" si="54"/>
        <v>0</v>
      </c>
    </row>
    <row r="221" spans="2:31" ht="21" x14ac:dyDescent="0.25">
      <c r="B221" s="363" t="str">
        <f>+IF(COUNTA('UNITA E CONSUMI SOTTOUTENZE'!C246)&gt;0,'UNITA E CONSUMI SOTTOUTENZE'!B246,"")</f>
        <v/>
      </c>
      <c r="D221" s="83">
        <f>+IF(B221="",0,1*'DATI BOLLETTA'!$D$57*'DATI BOLLETTA'!$C$34*'Articolazione tariffaria'!$F$35)</f>
        <v>0</v>
      </c>
      <c r="E221" s="83">
        <f>+IF(B221="",0,1*'DATI BOLLETTA'!$D$58*'DATI BOLLETTA'!$C$34*'Articolazione tariffaria'!$F$36)</f>
        <v>0</v>
      </c>
      <c r="F221" s="83">
        <f>+IF(B221="",0,1*'DATI BOLLETTA'!$D$59*'DATI BOLLETTA'!$C$34*'Articolazione tariffaria'!$F$37)</f>
        <v>0</v>
      </c>
      <c r="G221" s="84">
        <f t="shared" si="25"/>
        <v>0</v>
      </c>
      <c r="H221" s="50"/>
      <c r="I221" s="130">
        <f>+IF('UNITA E CONSUMI SOTTOUTENZE'!E246&gt;'Articolazione tariffaria'!C$13*'RIPARTIZ SOTTO-UTENZA_dettagl'!C$208,('UNITA E CONSUMI SOTTOUTENZE'!E246-'Articolazione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tariffaria'!C$12*'RIPARTIZ SOTTO-UTENZA_dettagl'!C$208,('UNITA E CONSUMI SOTTOUTENZE'!E246-'Articolazione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tariffaria'!C$11*'RIPARTIZ SOTTO-UTENZA_dettagl'!C$208,('UNITA E CONSUMI SOTTOUTENZE'!E246-'Articolazione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tariffaria'!C$10*'RIPARTIZ SOTTO-UTENZA_dettagl'!C$208,('UNITA E CONSUMI SOTTOUTENZE'!E246-'Articolazione tariffaria'!C$10*'RIPARTIZ SOTTO-UTENZA_dettagl'!C$208)*'Articolazione tariffaria'!F$10+'Articolazione tariffaria'!D$9*'RIPARTIZ SOTTO-UTENZA_dettagl'!C$208*'Articolazione tariffaria'!F$9,'UNITA E CONSUMI SOTTOUTENZE'!E246*'Articolazione tariffaria'!F$9))))*'DATI BOLLETTA'!D$57</f>
        <v>0</v>
      </c>
      <c r="J221" s="83">
        <f>+'UNITA E CONSUMI SOTTOUTENZE'!E246*'Articolazione tariffaria'!$F$31*'DATI BOLLETTA'!$D$58</f>
        <v>0</v>
      </c>
      <c r="K221" s="83">
        <f>+'UNITA E CONSUMI SOTTOUTENZE'!E246*'Articolazione tariffaria'!$F$32*'DATI BOLLETTA'!$D$59</f>
        <v>0</v>
      </c>
      <c r="L221" s="84">
        <f t="shared" si="46"/>
        <v>0</v>
      </c>
      <c r="M221" s="50"/>
      <c r="N221" s="83">
        <f>+'UNITA E CONSUMI SOTTOUTENZE'!E246*'Articolazione tariffaria'!$F$59*'DATI BOLLETTA'!$D$57</f>
        <v>0</v>
      </c>
      <c r="O221" s="83">
        <f>+'UNITA E CONSUMI SOTTOUTENZE'!E246*'Articolazione tariffaria'!$F$59*'DATI BOLLETTA'!$D$58</f>
        <v>0</v>
      </c>
      <c r="P221" s="83">
        <f>+'UNITA E CONSUMI SOTTOUTENZE'!E246*'Articolazione tariffaria'!$F$59*'DATI BOLLETTA'!$D$59</f>
        <v>0</v>
      </c>
      <c r="Q221" s="84">
        <f t="shared" si="49"/>
        <v>0</v>
      </c>
      <c r="R221" s="50"/>
      <c r="S221" s="83">
        <f>+'UNITA E CONSUMI SOTTOUTENZE'!E246*'Articolazione tariffaria'!$F$49*'DATI BOLLETTA'!$D$57</f>
        <v>0</v>
      </c>
      <c r="T221" s="83">
        <f>+'UNITA E CONSUMI SOTTOUTENZE'!E246*'Articolazione tariffaria'!$F$50*'DATI BOLLETTA'!$D$58</f>
        <v>0</v>
      </c>
      <c r="U221" s="83">
        <f>+'UNITA E CONSUMI SOTTOUTENZE'!E246*'Articolazione tariffaria'!$F$51*'DATI BOLLETTA'!$D$59</f>
        <v>0</v>
      </c>
      <c r="V221" s="84">
        <f t="shared" si="50"/>
        <v>0</v>
      </c>
      <c r="W221" s="52"/>
      <c r="X221" s="83">
        <f t="shared" si="51"/>
        <v>0</v>
      </c>
      <c r="Y221" s="83">
        <f t="shared" si="52"/>
        <v>0</v>
      </c>
      <c r="Z221" s="83">
        <f t="shared" si="53"/>
        <v>0</v>
      </c>
      <c r="AA221" s="373" t="str">
        <f t="shared" si="47"/>
        <v/>
      </c>
      <c r="AB221" s="52"/>
      <c r="AC221" s="83">
        <f t="shared" si="48"/>
        <v>0</v>
      </c>
      <c r="AE221" s="106">
        <f t="shared" si="54"/>
        <v>0</v>
      </c>
    </row>
    <row r="222" spans="2:31" ht="21" x14ac:dyDescent="0.25">
      <c r="B222" s="363" t="str">
        <f>+IF(COUNTA('UNITA E CONSUMI SOTTOUTENZE'!C247)&gt;0,'UNITA E CONSUMI SOTTOUTENZE'!B247,"")</f>
        <v/>
      </c>
      <c r="D222" s="83">
        <f>+IF(B222="",0,1*'DATI BOLLETTA'!$D$57*'DATI BOLLETTA'!$C$34*'Articolazione tariffaria'!$F$35)</f>
        <v>0</v>
      </c>
      <c r="E222" s="83">
        <f>+IF(B222="",0,1*'DATI BOLLETTA'!$D$58*'DATI BOLLETTA'!$C$34*'Articolazione tariffaria'!$F$36)</f>
        <v>0</v>
      </c>
      <c r="F222" s="83">
        <f>+IF(B222="",0,1*'DATI BOLLETTA'!$D$59*'DATI BOLLETTA'!$C$34*'Articolazione tariffaria'!$F$37)</f>
        <v>0</v>
      </c>
      <c r="G222" s="84">
        <f t="shared" si="25"/>
        <v>0</v>
      </c>
      <c r="H222" s="50"/>
      <c r="I222" s="130">
        <f>+IF('UNITA E CONSUMI SOTTOUTENZE'!E247&gt;'Articolazione tariffaria'!C$13*'RIPARTIZ SOTTO-UTENZA_dettagl'!C$208,('UNITA E CONSUMI SOTTOUTENZE'!E247-'Articolazione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tariffaria'!C$12*'RIPARTIZ SOTTO-UTENZA_dettagl'!C$208,('UNITA E CONSUMI SOTTOUTENZE'!E247-'Articolazione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tariffaria'!C$11*'RIPARTIZ SOTTO-UTENZA_dettagl'!C$208,('UNITA E CONSUMI SOTTOUTENZE'!E247-'Articolazione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tariffaria'!C$10*'RIPARTIZ SOTTO-UTENZA_dettagl'!C$208,('UNITA E CONSUMI SOTTOUTENZE'!E247-'Articolazione tariffaria'!C$10*'RIPARTIZ SOTTO-UTENZA_dettagl'!C$208)*'Articolazione tariffaria'!F$10+'Articolazione tariffaria'!D$9*'RIPARTIZ SOTTO-UTENZA_dettagl'!C$208*'Articolazione tariffaria'!F$9,'UNITA E CONSUMI SOTTOUTENZE'!E247*'Articolazione tariffaria'!F$9))))*'DATI BOLLETTA'!D$57</f>
        <v>0</v>
      </c>
      <c r="J222" s="83">
        <f>+'UNITA E CONSUMI SOTTOUTENZE'!E247*'Articolazione tariffaria'!$F$31*'DATI BOLLETTA'!$D$58</f>
        <v>0</v>
      </c>
      <c r="K222" s="83">
        <f>+'UNITA E CONSUMI SOTTOUTENZE'!E247*'Articolazione tariffaria'!$F$32*'DATI BOLLETTA'!$D$59</f>
        <v>0</v>
      </c>
      <c r="L222" s="84">
        <f t="shared" si="46"/>
        <v>0</v>
      </c>
      <c r="M222" s="50"/>
      <c r="N222" s="83">
        <f>+'UNITA E CONSUMI SOTTOUTENZE'!E247*'Articolazione tariffaria'!$F$59*'DATI BOLLETTA'!$D$57</f>
        <v>0</v>
      </c>
      <c r="O222" s="83">
        <f>+'UNITA E CONSUMI SOTTOUTENZE'!E247*'Articolazione tariffaria'!$F$59*'DATI BOLLETTA'!$D$58</f>
        <v>0</v>
      </c>
      <c r="P222" s="83">
        <f>+'UNITA E CONSUMI SOTTOUTENZE'!E247*'Articolazione tariffaria'!$F$59*'DATI BOLLETTA'!$D$59</f>
        <v>0</v>
      </c>
      <c r="Q222" s="84">
        <f t="shared" si="49"/>
        <v>0</v>
      </c>
      <c r="R222" s="50"/>
      <c r="S222" s="83">
        <f>+'UNITA E CONSUMI SOTTOUTENZE'!E247*'Articolazione tariffaria'!$F$49*'DATI BOLLETTA'!$D$57</f>
        <v>0</v>
      </c>
      <c r="T222" s="83">
        <f>+'UNITA E CONSUMI SOTTOUTENZE'!E247*'Articolazione tariffaria'!$F$50*'DATI BOLLETTA'!$D$58</f>
        <v>0</v>
      </c>
      <c r="U222" s="83">
        <f>+'UNITA E CONSUMI SOTTOUTENZE'!E247*'Articolazione tariffaria'!$F$51*'DATI BOLLETTA'!$D$59</f>
        <v>0</v>
      </c>
      <c r="V222" s="84">
        <f t="shared" si="50"/>
        <v>0</v>
      </c>
      <c r="W222" s="52"/>
      <c r="X222" s="83">
        <f t="shared" si="51"/>
        <v>0</v>
      </c>
      <c r="Y222" s="83">
        <f t="shared" si="52"/>
        <v>0</v>
      </c>
      <c r="Z222" s="83">
        <f t="shared" si="53"/>
        <v>0</v>
      </c>
      <c r="AA222" s="373" t="str">
        <f t="shared" si="47"/>
        <v/>
      </c>
      <c r="AB222" s="52"/>
      <c r="AC222" s="83">
        <f t="shared" si="48"/>
        <v>0</v>
      </c>
      <c r="AE222" s="106">
        <f t="shared" si="54"/>
        <v>0</v>
      </c>
    </row>
    <row r="223" spans="2:31" ht="21" x14ac:dyDescent="0.25">
      <c r="B223" s="363" t="str">
        <f>+IF(COUNTA('UNITA E CONSUMI SOTTOUTENZE'!C248)&gt;0,'UNITA E CONSUMI SOTTOUTENZE'!B248,"")</f>
        <v/>
      </c>
      <c r="D223" s="83">
        <f>+IF(B223="",0,1*'DATI BOLLETTA'!$D$57*'DATI BOLLETTA'!$C$34*'Articolazione tariffaria'!$F$35)</f>
        <v>0</v>
      </c>
      <c r="E223" s="83">
        <f>+IF(B223="",0,1*'DATI BOLLETTA'!$D$58*'DATI BOLLETTA'!$C$34*'Articolazione tariffaria'!$F$36)</f>
        <v>0</v>
      </c>
      <c r="F223" s="83">
        <f>+IF(B223="",0,1*'DATI BOLLETTA'!$D$59*'DATI BOLLETTA'!$C$34*'Articolazione tariffaria'!$F$37)</f>
        <v>0</v>
      </c>
      <c r="G223" s="84">
        <f t="shared" si="25"/>
        <v>0</v>
      </c>
      <c r="H223" s="50"/>
      <c r="I223" s="130">
        <f>+IF('UNITA E CONSUMI SOTTOUTENZE'!E248&gt;'Articolazione tariffaria'!C$13*'RIPARTIZ SOTTO-UTENZA_dettagl'!C$208,('UNITA E CONSUMI SOTTOUTENZE'!E248-'Articolazione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tariffaria'!C$12*'RIPARTIZ SOTTO-UTENZA_dettagl'!C$208,('UNITA E CONSUMI SOTTOUTENZE'!E248-'Articolazione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tariffaria'!C$11*'RIPARTIZ SOTTO-UTENZA_dettagl'!C$208,('UNITA E CONSUMI SOTTOUTENZE'!E248-'Articolazione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tariffaria'!C$10*'RIPARTIZ SOTTO-UTENZA_dettagl'!C$208,('UNITA E CONSUMI SOTTOUTENZE'!E248-'Articolazione tariffaria'!C$10*'RIPARTIZ SOTTO-UTENZA_dettagl'!C$208)*'Articolazione tariffaria'!F$10+'Articolazione tariffaria'!D$9*'RIPARTIZ SOTTO-UTENZA_dettagl'!C$208*'Articolazione tariffaria'!F$9,'UNITA E CONSUMI SOTTOUTENZE'!E248*'Articolazione tariffaria'!F$9))))*'DATI BOLLETTA'!D$57</f>
        <v>0</v>
      </c>
      <c r="J223" s="83">
        <f>+'UNITA E CONSUMI SOTTOUTENZE'!E248*'Articolazione tariffaria'!$F$31*'DATI BOLLETTA'!$D$58</f>
        <v>0</v>
      </c>
      <c r="K223" s="83">
        <f>+'UNITA E CONSUMI SOTTOUTENZE'!E248*'Articolazione tariffaria'!$F$32*'DATI BOLLETTA'!$D$59</f>
        <v>0</v>
      </c>
      <c r="L223" s="84">
        <f t="shared" si="46"/>
        <v>0</v>
      </c>
      <c r="M223" s="50"/>
      <c r="N223" s="83">
        <f>+'UNITA E CONSUMI SOTTOUTENZE'!E248*'Articolazione tariffaria'!$F$59*'DATI BOLLETTA'!$D$57</f>
        <v>0</v>
      </c>
      <c r="O223" s="83">
        <f>+'UNITA E CONSUMI SOTTOUTENZE'!E248*'Articolazione tariffaria'!$F$59*'DATI BOLLETTA'!$D$58</f>
        <v>0</v>
      </c>
      <c r="P223" s="83">
        <f>+'UNITA E CONSUMI SOTTOUTENZE'!E248*'Articolazione tariffaria'!$F$59*'DATI BOLLETTA'!$D$59</f>
        <v>0</v>
      </c>
      <c r="Q223" s="84">
        <f t="shared" si="49"/>
        <v>0</v>
      </c>
      <c r="R223" s="50"/>
      <c r="S223" s="83">
        <f>+'UNITA E CONSUMI SOTTOUTENZE'!E248*'Articolazione tariffaria'!$F$49*'DATI BOLLETTA'!$D$57</f>
        <v>0</v>
      </c>
      <c r="T223" s="83">
        <f>+'UNITA E CONSUMI SOTTOUTENZE'!E248*'Articolazione tariffaria'!$F$50*'DATI BOLLETTA'!$D$58</f>
        <v>0</v>
      </c>
      <c r="U223" s="83">
        <f>+'UNITA E CONSUMI SOTTOUTENZE'!E248*'Articolazione tariffaria'!$F$51*'DATI BOLLETTA'!$D$59</f>
        <v>0</v>
      </c>
      <c r="V223" s="84">
        <f t="shared" si="50"/>
        <v>0</v>
      </c>
      <c r="W223" s="52"/>
      <c r="X223" s="83">
        <f t="shared" si="51"/>
        <v>0</v>
      </c>
      <c r="Y223" s="83">
        <f t="shared" si="52"/>
        <v>0</v>
      </c>
      <c r="Z223" s="83">
        <f t="shared" si="53"/>
        <v>0</v>
      </c>
      <c r="AA223" s="373" t="str">
        <f t="shared" si="47"/>
        <v/>
      </c>
      <c r="AB223" s="52"/>
      <c r="AC223" s="83">
        <f t="shared" si="48"/>
        <v>0</v>
      </c>
      <c r="AE223" s="106">
        <f t="shared" si="54"/>
        <v>0</v>
      </c>
    </row>
    <row r="224" spans="2:31" ht="21" x14ac:dyDescent="0.25">
      <c r="B224" s="363" t="str">
        <f>+IF(COUNTA('UNITA E CONSUMI SOTTOUTENZE'!C249)&gt;0,'UNITA E CONSUMI SOTTOUTENZE'!B249,"")</f>
        <v/>
      </c>
      <c r="D224" s="83">
        <f>+IF(B224="",0,1*'DATI BOLLETTA'!$D$57*'DATI BOLLETTA'!$C$34*'Articolazione tariffaria'!$F$35)</f>
        <v>0</v>
      </c>
      <c r="E224" s="83">
        <f>+IF(B224="",0,1*'DATI BOLLETTA'!$D$58*'DATI BOLLETTA'!$C$34*'Articolazione tariffaria'!$F$36)</f>
        <v>0</v>
      </c>
      <c r="F224" s="83">
        <f>+IF(B224="",0,1*'DATI BOLLETTA'!$D$59*'DATI BOLLETTA'!$C$34*'Articolazione tariffaria'!$F$37)</f>
        <v>0</v>
      </c>
      <c r="G224" s="84">
        <f t="shared" si="25"/>
        <v>0</v>
      </c>
      <c r="H224" s="50"/>
      <c r="I224" s="130">
        <f>+IF('UNITA E CONSUMI SOTTOUTENZE'!E249&gt;'Articolazione tariffaria'!C$13*'RIPARTIZ SOTTO-UTENZA_dettagl'!C$208,('UNITA E CONSUMI SOTTOUTENZE'!E249-'Articolazione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tariffaria'!C$12*'RIPARTIZ SOTTO-UTENZA_dettagl'!C$208,('UNITA E CONSUMI SOTTOUTENZE'!E249-'Articolazione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tariffaria'!C$11*'RIPARTIZ SOTTO-UTENZA_dettagl'!C$208,('UNITA E CONSUMI SOTTOUTENZE'!E249-'Articolazione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tariffaria'!C$10*'RIPARTIZ SOTTO-UTENZA_dettagl'!C$208,('UNITA E CONSUMI SOTTOUTENZE'!E249-'Articolazione tariffaria'!C$10*'RIPARTIZ SOTTO-UTENZA_dettagl'!C$208)*'Articolazione tariffaria'!F$10+'Articolazione tariffaria'!D$9*'RIPARTIZ SOTTO-UTENZA_dettagl'!C$208*'Articolazione tariffaria'!F$9,'UNITA E CONSUMI SOTTOUTENZE'!E249*'Articolazione tariffaria'!F$9))))*'DATI BOLLETTA'!D$57</f>
        <v>0</v>
      </c>
      <c r="J224" s="83">
        <f>+'UNITA E CONSUMI SOTTOUTENZE'!E249*'Articolazione tariffaria'!$F$31*'DATI BOLLETTA'!$D$58</f>
        <v>0</v>
      </c>
      <c r="K224" s="83">
        <f>+'UNITA E CONSUMI SOTTOUTENZE'!E249*'Articolazione tariffaria'!$F$32*'DATI BOLLETTA'!$D$59</f>
        <v>0</v>
      </c>
      <c r="L224" s="84">
        <f t="shared" si="46"/>
        <v>0</v>
      </c>
      <c r="M224" s="50"/>
      <c r="N224" s="83">
        <f>+'UNITA E CONSUMI SOTTOUTENZE'!E249*'Articolazione tariffaria'!$F$59*'DATI BOLLETTA'!$D$57</f>
        <v>0</v>
      </c>
      <c r="O224" s="83">
        <f>+'UNITA E CONSUMI SOTTOUTENZE'!E249*'Articolazione tariffaria'!$F$59*'DATI BOLLETTA'!$D$58</f>
        <v>0</v>
      </c>
      <c r="P224" s="83">
        <f>+'UNITA E CONSUMI SOTTOUTENZE'!E249*'Articolazione tariffaria'!$F$59*'DATI BOLLETTA'!$D$59</f>
        <v>0</v>
      </c>
      <c r="Q224" s="84">
        <f t="shared" si="49"/>
        <v>0</v>
      </c>
      <c r="R224" s="50"/>
      <c r="S224" s="83">
        <f>+'UNITA E CONSUMI SOTTOUTENZE'!E249*'Articolazione tariffaria'!$F$49*'DATI BOLLETTA'!$D$57</f>
        <v>0</v>
      </c>
      <c r="T224" s="83">
        <f>+'UNITA E CONSUMI SOTTOUTENZE'!E249*'Articolazione tariffaria'!$F$50*'DATI BOLLETTA'!$D$58</f>
        <v>0</v>
      </c>
      <c r="U224" s="83">
        <f>+'UNITA E CONSUMI SOTTOUTENZE'!E249*'Articolazione tariffaria'!$F$51*'DATI BOLLETTA'!$D$59</f>
        <v>0</v>
      </c>
      <c r="V224" s="84">
        <f t="shared" si="50"/>
        <v>0</v>
      </c>
      <c r="W224" s="52"/>
      <c r="X224" s="83">
        <f t="shared" si="51"/>
        <v>0</v>
      </c>
      <c r="Y224" s="83">
        <f t="shared" si="52"/>
        <v>0</v>
      </c>
      <c r="Z224" s="83">
        <f t="shared" si="53"/>
        <v>0</v>
      </c>
      <c r="AA224" s="373" t="str">
        <f t="shared" si="47"/>
        <v/>
      </c>
      <c r="AB224" s="52"/>
      <c r="AC224" s="83">
        <f t="shared" si="48"/>
        <v>0</v>
      </c>
      <c r="AE224" s="106">
        <f t="shared" si="54"/>
        <v>0</v>
      </c>
    </row>
    <row r="225" spans="2:31" ht="21" x14ac:dyDescent="0.25">
      <c r="B225" s="363" t="str">
        <f>+IF(COUNTA('UNITA E CONSUMI SOTTOUTENZE'!C250)&gt;0,'UNITA E CONSUMI SOTTOUTENZE'!B250,"")</f>
        <v/>
      </c>
      <c r="D225" s="83">
        <f>+IF(B225="",0,1*'DATI BOLLETTA'!$D$57*'DATI BOLLETTA'!$C$34*'Articolazione tariffaria'!$F$35)</f>
        <v>0</v>
      </c>
      <c r="E225" s="83">
        <f>+IF(B225="",0,1*'DATI BOLLETTA'!$D$58*'DATI BOLLETTA'!$C$34*'Articolazione tariffaria'!$F$36)</f>
        <v>0</v>
      </c>
      <c r="F225" s="83">
        <f>+IF(B225="",0,1*'DATI BOLLETTA'!$D$59*'DATI BOLLETTA'!$C$34*'Articolazione tariffaria'!$F$37)</f>
        <v>0</v>
      </c>
      <c r="G225" s="84">
        <f t="shared" si="25"/>
        <v>0</v>
      </c>
      <c r="H225" s="50"/>
      <c r="I225" s="130">
        <f>+IF('UNITA E CONSUMI SOTTOUTENZE'!E250&gt;'Articolazione tariffaria'!C$13*'RIPARTIZ SOTTO-UTENZA_dettagl'!C$208,('UNITA E CONSUMI SOTTOUTENZE'!E250-'Articolazione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tariffaria'!C$12*'RIPARTIZ SOTTO-UTENZA_dettagl'!C$208,('UNITA E CONSUMI SOTTOUTENZE'!E250-'Articolazione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tariffaria'!C$11*'RIPARTIZ SOTTO-UTENZA_dettagl'!C$208,('UNITA E CONSUMI SOTTOUTENZE'!E250-'Articolazione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tariffaria'!C$10*'RIPARTIZ SOTTO-UTENZA_dettagl'!C$208,('UNITA E CONSUMI SOTTOUTENZE'!E250-'Articolazione tariffaria'!C$10*'RIPARTIZ SOTTO-UTENZA_dettagl'!C$208)*'Articolazione tariffaria'!F$10+'Articolazione tariffaria'!D$9*'RIPARTIZ SOTTO-UTENZA_dettagl'!C$208*'Articolazione tariffaria'!F$9,'UNITA E CONSUMI SOTTOUTENZE'!E250*'Articolazione tariffaria'!F$9))))*'DATI BOLLETTA'!D$57</f>
        <v>0</v>
      </c>
      <c r="J225" s="83">
        <f>+'UNITA E CONSUMI SOTTOUTENZE'!E250*'Articolazione tariffaria'!$F$31*'DATI BOLLETTA'!$D$58</f>
        <v>0</v>
      </c>
      <c r="K225" s="83">
        <f>+'UNITA E CONSUMI SOTTOUTENZE'!E250*'Articolazione tariffaria'!$F$32*'DATI BOLLETTA'!$D$59</f>
        <v>0</v>
      </c>
      <c r="L225" s="84">
        <f t="shared" si="46"/>
        <v>0</v>
      </c>
      <c r="M225" s="50"/>
      <c r="N225" s="83">
        <f>+'UNITA E CONSUMI SOTTOUTENZE'!E250*'Articolazione tariffaria'!$F$59*'DATI BOLLETTA'!$D$57</f>
        <v>0</v>
      </c>
      <c r="O225" s="83">
        <f>+'UNITA E CONSUMI SOTTOUTENZE'!E250*'Articolazione tariffaria'!$F$59*'DATI BOLLETTA'!$D$58</f>
        <v>0</v>
      </c>
      <c r="P225" s="83">
        <f>+'UNITA E CONSUMI SOTTOUTENZE'!E250*'Articolazione tariffaria'!$F$59*'DATI BOLLETTA'!$D$59</f>
        <v>0</v>
      </c>
      <c r="Q225" s="84">
        <f t="shared" si="49"/>
        <v>0</v>
      </c>
      <c r="R225" s="50"/>
      <c r="S225" s="83">
        <f>+'UNITA E CONSUMI SOTTOUTENZE'!E250*'Articolazione tariffaria'!$F$49*'DATI BOLLETTA'!$D$57</f>
        <v>0</v>
      </c>
      <c r="T225" s="83">
        <f>+'UNITA E CONSUMI SOTTOUTENZE'!E250*'Articolazione tariffaria'!$F$50*'DATI BOLLETTA'!$D$58</f>
        <v>0</v>
      </c>
      <c r="U225" s="83">
        <f>+'UNITA E CONSUMI SOTTOUTENZE'!E250*'Articolazione tariffaria'!$F$51*'DATI BOLLETTA'!$D$59</f>
        <v>0</v>
      </c>
      <c r="V225" s="84">
        <f t="shared" si="50"/>
        <v>0</v>
      </c>
      <c r="W225" s="52"/>
      <c r="X225" s="83">
        <f t="shared" si="51"/>
        <v>0</v>
      </c>
      <c r="Y225" s="83">
        <f t="shared" si="52"/>
        <v>0</v>
      </c>
      <c r="Z225" s="83">
        <f t="shared" si="53"/>
        <v>0</v>
      </c>
      <c r="AA225" s="373" t="str">
        <f t="shared" si="47"/>
        <v/>
      </c>
      <c r="AB225" s="52"/>
      <c r="AC225" s="83">
        <f t="shared" si="48"/>
        <v>0</v>
      </c>
      <c r="AE225" s="106">
        <f t="shared" si="54"/>
        <v>0</v>
      </c>
    </row>
    <row r="226" spans="2:31" ht="21" x14ac:dyDescent="0.25">
      <c r="B226" s="363" t="str">
        <f>+IF(COUNTA('UNITA E CONSUMI SOTTOUTENZE'!C251)&gt;0,'UNITA E CONSUMI SOTTOUTENZE'!B251,"")</f>
        <v/>
      </c>
      <c r="D226" s="83">
        <f>+IF(B226="",0,1*'DATI BOLLETTA'!$D$57*'DATI BOLLETTA'!$C$34*'Articolazione tariffaria'!$F$35)</f>
        <v>0</v>
      </c>
      <c r="E226" s="83">
        <f>+IF(B226="",0,1*'DATI BOLLETTA'!$D$58*'DATI BOLLETTA'!$C$34*'Articolazione tariffaria'!$F$36)</f>
        <v>0</v>
      </c>
      <c r="F226" s="83">
        <f>+IF(B226="",0,1*'DATI BOLLETTA'!$D$59*'DATI BOLLETTA'!$C$34*'Articolazione tariffaria'!$F$37)</f>
        <v>0</v>
      </c>
      <c r="G226" s="84">
        <f t="shared" si="25"/>
        <v>0</v>
      </c>
      <c r="H226" s="50"/>
      <c r="I226" s="130">
        <f>+IF('UNITA E CONSUMI SOTTOUTENZE'!E251&gt;'Articolazione tariffaria'!C$13*'RIPARTIZ SOTTO-UTENZA_dettagl'!C$208,('UNITA E CONSUMI SOTTOUTENZE'!E251-'Articolazione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tariffaria'!C$12*'RIPARTIZ SOTTO-UTENZA_dettagl'!C$208,('UNITA E CONSUMI SOTTOUTENZE'!E251-'Articolazione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tariffaria'!C$11*'RIPARTIZ SOTTO-UTENZA_dettagl'!C$208,('UNITA E CONSUMI SOTTOUTENZE'!E251-'Articolazione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tariffaria'!C$10*'RIPARTIZ SOTTO-UTENZA_dettagl'!C$208,('UNITA E CONSUMI SOTTOUTENZE'!E251-'Articolazione tariffaria'!C$10*'RIPARTIZ SOTTO-UTENZA_dettagl'!C$208)*'Articolazione tariffaria'!F$10+'Articolazione tariffaria'!D$9*'RIPARTIZ SOTTO-UTENZA_dettagl'!C$208*'Articolazione tariffaria'!F$9,'UNITA E CONSUMI SOTTOUTENZE'!E251*'Articolazione tariffaria'!F$9))))*'DATI BOLLETTA'!D$57</f>
        <v>0</v>
      </c>
      <c r="J226" s="83">
        <f>+'UNITA E CONSUMI SOTTOUTENZE'!E251*'Articolazione tariffaria'!$F$31*'DATI BOLLETTA'!$D$58</f>
        <v>0</v>
      </c>
      <c r="K226" s="83">
        <f>+'UNITA E CONSUMI SOTTOUTENZE'!E251*'Articolazione tariffaria'!$F$32*'DATI BOLLETTA'!$D$59</f>
        <v>0</v>
      </c>
      <c r="L226" s="84">
        <f t="shared" si="46"/>
        <v>0</v>
      </c>
      <c r="M226" s="50"/>
      <c r="N226" s="83">
        <f>+'UNITA E CONSUMI SOTTOUTENZE'!E251*'Articolazione tariffaria'!$F$59*'DATI BOLLETTA'!$D$57</f>
        <v>0</v>
      </c>
      <c r="O226" s="83">
        <f>+'UNITA E CONSUMI SOTTOUTENZE'!E251*'Articolazione tariffaria'!$F$59*'DATI BOLLETTA'!$D$58</f>
        <v>0</v>
      </c>
      <c r="P226" s="83">
        <f>+'UNITA E CONSUMI SOTTOUTENZE'!E251*'Articolazione tariffaria'!$F$59*'DATI BOLLETTA'!$D$59</f>
        <v>0</v>
      </c>
      <c r="Q226" s="84">
        <f t="shared" si="49"/>
        <v>0</v>
      </c>
      <c r="R226" s="50"/>
      <c r="S226" s="83">
        <f>+'UNITA E CONSUMI SOTTOUTENZE'!E251*'Articolazione tariffaria'!$F$49*'DATI BOLLETTA'!$D$57</f>
        <v>0</v>
      </c>
      <c r="T226" s="83">
        <f>+'UNITA E CONSUMI SOTTOUTENZE'!E251*'Articolazione tariffaria'!$F$50*'DATI BOLLETTA'!$D$58</f>
        <v>0</v>
      </c>
      <c r="U226" s="83">
        <f>+'UNITA E CONSUMI SOTTOUTENZE'!E251*'Articolazione tariffaria'!$F$51*'DATI BOLLETTA'!$D$59</f>
        <v>0</v>
      </c>
      <c r="V226" s="84">
        <f t="shared" si="50"/>
        <v>0</v>
      </c>
      <c r="W226" s="52"/>
      <c r="X226" s="83">
        <f t="shared" si="51"/>
        <v>0</v>
      </c>
      <c r="Y226" s="83">
        <f t="shared" si="52"/>
        <v>0</v>
      </c>
      <c r="Z226" s="83">
        <f t="shared" si="53"/>
        <v>0</v>
      </c>
      <c r="AA226" s="373" t="str">
        <f t="shared" si="47"/>
        <v/>
      </c>
      <c r="AB226" s="52"/>
      <c r="AC226" s="83">
        <f t="shared" si="48"/>
        <v>0</v>
      </c>
      <c r="AE226" s="106">
        <f t="shared" si="54"/>
        <v>0</v>
      </c>
    </row>
    <row r="227" spans="2:31" ht="21" x14ac:dyDescent="0.25">
      <c r="B227" s="363" t="str">
        <f>+IF(COUNTA('UNITA E CONSUMI SOTTOUTENZE'!C252)&gt;0,'UNITA E CONSUMI SOTTOUTENZE'!B252,"")</f>
        <v/>
      </c>
      <c r="D227" s="83">
        <f>+IF(B227="",0,1*'DATI BOLLETTA'!$D$57*'DATI BOLLETTA'!$C$34*'Articolazione tariffaria'!$F$35)</f>
        <v>0</v>
      </c>
      <c r="E227" s="83">
        <f>+IF(B227="",0,1*'DATI BOLLETTA'!$D$58*'DATI BOLLETTA'!$C$34*'Articolazione tariffaria'!$F$36)</f>
        <v>0</v>
      </c>
      <c r="F227" s="83">
        <f>+IF(B227="",0,1*'DATI BOLLETTA'!$D$59*'DATI BOLLETTA'!$C$34*'Articolazione tariffaria'!$F$37)</f>
        <v>0</v>
      </c>
      <c r="G227" s="84">
        <f t="shared" si="25"/>
        <v>0</v>
      </c>
      <c r="H227" s="50"/>
      <c r="I227" s="130">
        <f>+IF('UNITA E CONSUMI SOTTOUTENZE'!E252&gt;'Articolazione tariffaria'!C$13*'RIPARTIZ SOTTO-UTENZA_dettagl'!C$208,('UNITA E CONSUMI SOTTOUTENZE'!E252-'Articolazione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tariffaria'!C$12*'RIPARTIZ SOTTO-UTENZA_dettagl'!C$208,('UNITA E CONSUMI SOTTOUTENZE'!E252-'Articolazione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tariffaria'!C$11*'RIPARTIZ SOTTO-UTENZA_dettagl'!C$208,('UNITA E CONSUMI SOTTOUTENZE'!E252-'Articolazione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tariffaria'!C$10*'RIPARTIZ SOTTO-UTENZA_dettagl'!C$208,('UNITA E CONSUMI SOTTOUTENZE'!E252-'Articolazione tariffaria'!C$10*'RIPARTIZ SOTTO-UTENZA_dettagl'!C$208)*'Articolazione tariffaria'!F$10+'Articolazione tariffaria'!D$9*'RIPARTIZ SOTTO-UTENZA_dettagl'!C$208*'Articolazione tariffaria'!F$9,'UNITA E CONSUMI SOTTOUTENZE'!E252*'Articolazione tariffaria'!F$9))))*'DATI BOLLETTA'!D$57</f>
        <v>0</v>
      </c>
      <c r="J227" s="83">
        <f>+'UNITA E CONSUMI SOTTOUTENZE'!E252*'Articolazione tariffaria'!$F$31*'DATI BOLLETTA'!$D$58</f>
        <v>0</v>
      </c>
      <c r="K227" s="83">
        <f>+'UNITA E CONSUMI SOTTOUTENZE'!E252*'Articolazione tariffaria'!$F$32*'DATI BOLLETTA'!$D$59</f>
        <v>0</v>
      </c>
      <c r="L227" s="84">
        <f t="shared" si="46"/>
        <v>0</v>
      </c>
      <c r="M227" s="50"/>
      <c r="N227" s="83">
        <f>+'UNITA E CONSUMI SOTTOUTENZE'!E252*'Articolazione tariffaria'!$F$59*'DATI BOLLETTA'!$D$57</f>
        <v>0</v>
      </c>
      <c r="O227" s="83">
        <f>+'UNITA E CONSUMI SOTTOUTENZE'!E252*'Articolazione tariffaria'!$F$59*'DATI BOLLETTA'!$D$58</f>
        <v>0</v>
      </c>
      <c r="P227" s="83">
        <f>+'UNITA E CONSUMI SOTTOUTENZE'!E252*'Articolazione tariffaria'!$F$59*'DATI BOLLETTA'!$D$59</f>
        <v>0</v>
      </c>
      <c r="Q227" s="84">
        <f t="shared" si="49"/>
        <v>0</v>
      </c>
      <c r="R227" s="50"/>
      <c r="S227" s="83">
        <f>+'UNITA E CONSUMI SOTTOUTENZE'!E252*'Articolazione tariffaria'!$F$49*'DATI BOLLETTA'!$D$57</f>
        <v>0</v>
      </c>
      <c r="T227" s="83">
        <f>+'UNITA E CONSUMI SOTTOUTENZE'!E252*'Articolazione tariffaria'!$F$50*'DATI BOLLETTA'!$D$58</f>
        <v>0</v>
      </c>
      <c r="U227" s="83">
        <f>+'UNITA E CONSUMI SOTTOUTENZE'!E252*'Articolazione tariffaria'!$F$51*'DATI BOLLETTA'!$D$59</f>
        <v>0</v>
      </c>
      <c r="V227" s="84">
        <f t="shared" si="50"/>
        <v>0</v>
      </c>
      <c r="W227" s="52"/>
      <c r="X227" s="83">
        <f t="shared" si="51"/>
        <v>0</v>
      </c>
      <c r="Y227" s="83">
        <f t="shared" si="52"/>
        <v>0</v>
      </c>
      <c r="Z227" s="83">
        <f t="shared" si="53"/>
        <v>0</v>
      </c>
      <c r="AA227" s="373" t="str">
        <f t="shared" si="47"/>
        <v/>
      </c>
      <c r="AB227" s="52"/>
      <c r="AC227" s="83">
        <f t="shared" si="48"/>
        <v>0</v>
      </c>
      <c r="AE227" s="106">
        <f t="shared" si="54"/>
        <v>0</v>
      </c>
    </row>
    <row r="228" spans="2:31" ht="21" x14ac:dyDescent="0.25">
      <c r="B228" s="363" t="str">
        <f>+IF(COUNTA('UNITA E CONSUMI SOTTOUTENZE'!C253)&gt;0,'UNITA E CONSUMI SOTTOUTENZE'!B253,"")</f>
        <v/>
      </c>
      <c r="D228" s="83">
        <f>+IF(B228="",0,1*'DATI BOLLETTA'!$D$57*'DATI BOLLETTA'!$C$34*'Articolazione tariffaria'!$F$35)</f>
        <v>0</v>
      </c>
      <c r="E228" s="83">
        <f>+IF(B228="",0,1*'DATI BOLLETTA'!$D$58*'DATI BOLLETTA'!$C$34*'Articolazione tariffaria'!$F$36)</f>
        <v>0</v>
      </c>
      <c r="F228" s="83">
        <f>+IF(B228="",0,1*'DATI BOLLETTA'!$D$59*'DATI BOLLETTA'!$C$34*'Articolazione tariffaria'!$F$37)</f>
        <v>0</v>
      </c>
      <c r="G228" s="84">
        <f t="shared" si="25"/>
        <v>0</v>
      </c>
      <c r="H228" s="50"/>
      <c r="I228" s="130">
        <f>+IF('UNITA E CONSUMI SOTTOUTENZE'!E253&gt;'Articolazione tariffaria'!C$13*'RIPARTIZ SOTTO-UTENZA_dettagl'!C$208,('UNITA E CONSUMI SOTTOUTENZE'!E253-'Articolazione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tariffaria'!C$12*'RIPARTIZ SOTTO-UTENZA_dettagl'!C$208,('UNITA E CONSUMI SOTTOUTENZE'!E253-'Articolazione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tariffaria'!C$11*'RIPARTIZ SOTTO-UTENZA_dettagl'!C$208,('UNITA E CONSUMI SOTTOUTENZE'!E253-'Articolazione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tariffaria'!C$10*'RIPARTIZ SOTTO-UTENZA_dettagl'!C$208,('UNITA E CONSUMI SOTTOUTENZE'!E253-'Articolazione tariffaria'!C$10*'RIPARTIZ SOTTO-UTENZA_dettagl'!C$208)*'Articolazione tariffaria'!F$10+'Articolazione tariffaria'!D$9*'RIPARTIZ SOTTO-UTENZA_dettagl'!C$208*'Articolazione tariffaria'!F$9,'UNITA E CONSUMI SOTTOUTENZE'!E253*'Articolazione tariffaria'!F$9))))*'DATI BOLLETTA'!D$57</f>
        <v>0</v>
      </c>
      <c r="J228" s="83">
        <f>+'UNITA E CONSUMI SOTTOUTENZE'!E253*'Articolazione tariffaria'!$F$31*'DATI BOLLETTA'!$D$58</f>
        <v>0</v>
      </c>
      <c r="K228" s="83">
        <f>+'UNITA E CONSUMI SOTTOUTENZE'!E253*'Articolazione tariffaria'!$F$32*'DATI BOLLETTA'!$D$59</f>
        <v>0</v>
      </c>
      <c r="L228" s="84">
        <f t="shared" si="46"/>
        <v>0</v>
      </c>
      <c r="M228" s="50"/>
      <c r="N228" s="83">
        <f>+'UNITA E CONSUMI SOTTOUTENZE'!E253*'Articolazione tariffaria'!$F$59*'DATI BOLLETTA'!$D$57</f>
        <v>0</v>
      </c>
      <c r="O228" s="83">
        <f>+'UNITA E CONSUMI SOTTOUTENZE'!E253*'Articolazione tariffaria'!$F$59*'DATI BOLLETTA'!$D$58</f>
        <v>0</v>
      </c>
      <c r="P228" s="83">
        <f>+'UNITA E CONSUMI SOTTOUTENZE'!E253*'Articolazione tariffaria'!$F$59*'DATI BOLLETTA'!$D$59</f>
        <v>0</v>
      </c>
      <c r="Q228" s="84">
        <f t="shared" si="49"/>
        <v>0</v>
      </c>
      <c r="R228" s="50"/>
      <c r="S228" s="83">
        <f>+'UNITA E CONSUMI SOTTOUTENZE'!E253*'Articolazione tariffaria'!$F$49*'DATI BOLLETTA'!$D$57</f>
        <v>0</v>
      </c>
      <c r="T228" s="83">
        <f>+'UNITA E CONSUMI SOTTOUTENZE'!E253*'Articolazione tariffaria'!$F$50*'DATI BOLLETTA'!$D$58</f>
        <v>0</v>
      </c>
      <c r="U228" s="83">
        <f>+'UNITA E CONSUMI SOTTOUTENZE'!E253*'Articolazione tariffaria'!$F$51*'DATI BOLLETTA'!$D$59</f>
        <v>0</v>
      </c>
      <c r="V228" s="84">
        <f t="shared" si="50"/>
        <v>0</v>
      </c>
      <c r="W228" s="52"/>
      <c r="X228" s="83">
        <f t="shared" si="51"/>
        <v>0</v>
      </c>
      <c r="Y228" s="83">
        <f t="shared" si="52"/>
        <v>0</v>
      </c>
      <c r="Z228" s="83">
        <f t="shared" si="53"/>
        <v>0</v>
      </c>
      <c r="AA228" s="373" t="str">
        <f t="shared" si="47"/>
        <v/>
      </c>
      <c r="AB228" s="52"/>
      <c r="AC228" s="83">
        <f t="shared" si="48"/>
        <v>0</v>
      </c>
      <c r="AE228" s="106">
        <f t="shared" si="54"/>
        <v>0</v>
      </c>
    </row>
    <row r="229" spans="2:31" ht="21" x14ac:dyDescent="0.25">
      <c r="B229" s="363" t="str">
        <f>+IF(COUNTA('UNITA E CONSUMI SOTTOUTENZE'!C254)&gt;0,'UNITA E CONSUMI SOTTOUTENZE'!B254,"")</f>
        <v/>
      </c>
      <c r="D229" s="83">
        <f>+IF(B229="",0,1*'DATI BOLLETTA'!$D$57*'DATI BOLLETTA'!$C$34*'Articolazione tariffaria'!$F$35)</f>
        <v>0</v>
      </c>
      <c r="E229" s="83">
        <f>+IF(B229="",0,1*'DATI BOLLETTA'!$D$58*'DATI BOLLETTA'!$C$34*'Articolazione tariffaria'!$F$36)</f>
        <v>0</v>
      </c>
      <c r="F229" s="83">
        <f>+IF(B229="",0,1*'DATI BOLLETTA'!$D$59*'DATI BOLLETTA'!$C$34*'Articolazione tariffaria'!$F$37)</f>
        <v>0</v>
      </c>
      <c r="G229" s="84">
        <f t="shared" si="25"/>
        <v>0</v>
      </c>
      <c r="H229" s="50"/>
      <c r="I229" s="130">
        <f>+IF('UNITA E CONSUMI SOTTOUTENZE'!E254&gt;'Articolazione tariffaria'!C$13*'RIPARTIZ SOTTO-UTENZA_dettagl'!C$208,('UNITA E CONSUMI SOTTOUTENZE'!E254-'Articolazione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tariffaria'!C$12*'RIPARTIZ SOTTO-UTENZA_dettagl'!C$208,('UNITA E CONSUMI SOTTOUTENZE'!E254-'Articolazione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tariffaria'!C$11*'RIPARTIZ SOTTO-UTENZA_dettagl'!C$208,('UNITA E CONSUMI SOTTOUTENZE'!E254-'Articolazione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tariffaria'!C$10*'RIPARTIZ SOTTO-UTENZA_dettagl'!C$208,('UNITA E CONSUMI SOTTOUTENZE'!E254-'Articolazione tariffaria'!C$10*'RIPARTIZ SOTTO-UTENZA_dettagl'!C$208)*'Articolazione tariffaria'!F$10+'Articolazione tariffaria'!D$9*'RIPARTIZ SOTTO-UTENZA_dettagl'!C$208*'Articolazione tariffaria'!F$9,'UNITA E CONSUMI SOTTOUTENZE'!E254*'Articolazione tariffaria'!F$9))))*'DATI BOLLETTA'!D$57</f>
        <v>0</v>
      </c>
      <c r="J229" s="83">
        <f>+'UNITA E CONSUMI SOTTOUTENZE'!E254*'Articolazione tariffaria'!$F$31*'DATI BOLLETTA'!$D$58</f>
        <v>0</v>
      </c>
      <c r="K229" s="83">
        <f>+'UNITA E CONSUMI SOTTOUTENZE'!E254*'Articolazione tariffaria'!$F$32*'DATI BOLLETTA'!$D$59</f>
        <v>0</v>
      </c>
      <c r="L229" s="84">
        <f t="shared" si="46"/>
        <v>0</v>
      </c>
      <c r="M229" s="50"/>
      <c r="N229" s="83">
        <f>+'UNITA E CONSUMI SOTTOUTENZE'!E254*'Articolazione tariffaria'!$F$59*'DATI BOLLETTA'!$D$57</f>
        <v>0</v>
      </c>
      <c r="O229" s="83">
        <f>+'UNITA E CONSUMI SOTTOUTENZE'!E254*'Articolazione tariffaria'!$F$59*'DATI BOLLETTA'!$D$58</f>
        <v>0</v>
      </c>
      <c r="P229" s="83">
        <f>+'UNITA E CONSUMI SOTTOUTENZE'!E254*'Articolazione tariffaria'!$F$59*'DATI BOLLETTA'!$D$59</f>
        <v>0</v>
      </c>
      <c r="Q229" s="84">
        <f t="shared" si="49"/>
        <v>0</v>
      </c>
      <c r="R229" s="50"/>
      <c r="S229" s="83">
        <f>+'UNITA E CONSUMI SOTTOUTENZE'!E254*'Articolazione tariffaria'!$F$49*'DATI BOLLETTA'!$D$57</f>
        <v>0</v>
      </c>
      <c r="T229" s="83">
        <f>+'UNITA E CONSUMI SOTTOUTENZE'!E254*'Articolazione tariffaria'!$F$50*'DATI BOLLETTA'!$D$58</f>
        <v>0</v>
      </c>
      <c r="U229" s="83">
        <f>+'UNITA E CONSUMI SOTTOUTENZE'!E254*'Articolazione tariffaria'!$F$51*'DATI BOLLETTA'!$D$59</f>
        <v>0</v>
      </c>
      <c r="V229" s="84">
        <f t="shared" si="50"/>
        <v>0</v>
      </c>
      <c r="W229" s="52"/>
      <c r="X229" s="83">
        <f t="shared" si="51"/>
        <v>0</v>
      </c>
      <c r="Y229" s="83">
        <f t="shared" si="52"/>
        <v>0</v>
      </c>
      <c r="Z229" s="83">
        <f t="shared" si="53"/>
        <v>0</v>
      </c>
      <c r="AA229" s="373" t="str">
        <f t="shared" si="47"/>
        <v/>
      </c>
      <c r="AB229" s="52"/>
      <c r="AC229" s="83">
        <f t="shared" si="48"/>
        <v>0</v>
      </c>
      <c r="AE229" s="106">
        <f t="shared" si="54"/>
        <v>0</v>
      </c>
    </row>
    <row r="230" spans="2:31" ht="21" x14ac:dyDescent="0.25">
      <c r="B230" s="363" t="str">
        <f>+IF(COUNTA('UNITA E CONSUMI SOTTOUTENZE'!C255)&gt;0,'UNITA E CONSUMI SOTTOUTENZE'!B255,"")</f>
        <v/>
      </c>
      <c r="D230" s="83">
        <f>+IF(B230="",0,1*'DATI BOLLETTA'!$D$57*'DATI BOLLETTA'!$C$34*'Articolazione tariffaria'!$F$35)</f>
        <v>0</v>
      </c>
      <c r="E230" s="83">
        <f>+IF(B230="",0,1*'DATI BOLLETTA'!$D$58*'DATI BOLLETTA'!$C$34*'Articolazione tariffaria'!$F$36)</f>
        <v>0</v>
      </c>
      <c r="F230" s="83">
        <f>+IF(B230="",0,1*'DATI BOLLETTA'!$D$59*'DATI BOLLETTA'!$C$34*'Articolazione tariffaria'!$F$37)</f>
        <v>0</v>
      </c>
      <c r="G230" s="84">
        <f t="shared" si="25"/>
        <v>0</v>
      </c>
      <c r="H230" s="50"/>
      <c r="I230" s="130">
        <f>+IF('UNITA E CONSUMI SOTTOUTENZE'!E255&gt;'Articolazione tariffaria'!C$13*'RIPARTIZ SOTTO-UTENZA_dettagl'!C$208,('UNITA E CONSUMI SOTTOUTENZE'!E255-'Articolazione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tariffaria'!C$12*'RIPARTIZ SOTTO-UTENZA_dettagl'!C$208,('UNITA E CONSUMI SOTTOUTENZE'!E255-'Articolazione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tariffaria'!C$11*'RIPARTIZ SOTTO-UTENZA_dettagl'!C$208,('UNITA E CONSUMI SOTTOUTENZE'!E255-'Articolazione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tariffaria'!C$10*'RIPARTIZ SOTTO-UTENZA_dettagl'!C$208,('UNITA E CONSUMI SOTTOUTENZE'!E255-'Articolazione tariffaria'!C$10*'RIPARTIZ SOTTO-UTENZA_dettagl'!C$208)*'Articolazione tariffaria'!F$10+'Articolazione tariffaria'!D$9*'RIPARTIZ SOTTO-UTENZA_dettagl'!C$208*'Articolazione tariffaria'!F$9,'UNITA E CONSUMI SOTTOUTENZE'!E255*'Articolazione tariffaria'!F$9))))*'DATI BOLLETTA'!D$57</f>
        <v>0</v>
      </c>
      <c r="J230" s="83">
        <f>+'UNITA E CONSUMI SOTTOUTENZE'!E255*'Articolazione tariffaria'!$F$31*'DATI BOLLETTA'!$D$58</f>
        <v>0</v>
      </c>
      <c r="K230" s="83">
        <f>+'UNITA E CONSUMI SOTTOUTENZE'!E255*'Articolazione tariffaria'!$F$32*'DATI BOLLETTA'!$D$59</f>
        <v>0</v>
      </c>
      <c r="L230" s="84">
        <f t="shared" si="46"/>
        <v>0</v>
      </c>
      <c r="M230" s="50"/>
      <c r="N230" s="83">
        <f>+'UNITA E CONSUMI SOTTOUTENZE'!E255*'Articolazione tariffaria'!$F$59*'DATI BOLLETTA'!$D$57</f>
        <v>0</v>
      </c>
      <c r="O230" s="83">
        <f>+'UNITA E CONSUMI SOTTOUTENZE'!E255*'Articolazione tariffaria'!$F$59*'DATI BOLLETTA'!$D$58</f>
        <v>0</v>
      </c>
      <c r="P230" s="83">
        <f>+'UNITA E CONSUMI SOTTOUTENZE'!E255*'Articolazione tariffaria'!$F$59*'DATI BOLLETTA'!$D$59</f>
        <v>0</v>
      </c>
      <c r="Q230" s="84">
        <f t="shared" si="49"/>
        <v>0</v>
      </c>
      <c r="R230" s="50"/>
      <c r="S230" s="83">
        <f>+'UNITA E CONSUMI SOTTOUTENZE'!E255*'Articolazione tariffaria'!$F$49*'DATI BOLLETTA'!$D$57</f>
        <v>0</v>
      </c>
      <c r="T230" s="83">
        <f>+'UNITA E CONSUMI SOTTOUTENZE'!E255*'Articolazione tariffaria'!$F$50*'DATI BOLLETTA'!$D$58</f>
        <v>0</v>
      </c>
      <c r="U230" s="83">
        <f>+'UNITA E CONSUMI SOTTOUTENZE'!E255*'Articolazione tariffaria'!$F$51*'DATI BOLLETTA'!$D$59</f>
        <v>0</v>
      </c>
      <c r="V230" s="84">
        <f t="shared" si="50"/>
        <v>0</v>
      </c>
      <c r="W230" s="52"/>
      <c r="X230" s="83">
        <f t="shared" si="51"/>
        <v>0</v>
      </c>
      <c r="Y230" s="83">
        <f t="shared" si="52"/>
        <v>0</v>
      </c>
      <c r="Z230" s="83">
        <f t="shared" si="53"/>
        <v>0</v>
      </c>
      <c r="AA230" s="373" t="str">
        <f t="shared" si="47"/>
        <v/>
      </c>
      <c r="AB230" s="52"/>
      <c r="AC230" s="83">
        <f t="shared" si="48"/>
        <v>0</v>
      </c>
      <c r="AE230" s="106">
        <f t="shared" si="54"/>
        <v>0</v>
      </c>
    </row>
    <row r="231" spans="2:31" ht="21" x14ac:dyDescent="0.25">
      <c r="B231" s="363" t="str">
        <f>+IF(COUNTA('UNITA E CONSUMI SOTTOUTENZE'!C256)&gt;0,'UNITA E CONSUMI SOTTOUTENZE'!B256,"")</f>
        <v/>
      </c>
      <c r="D231" s="83">
        <f>+IF(B231="",0,1*'DATI BOLLETTA'!$D$57*'DATI BOLLETTA'!$C$34*'Articolazione tariffaria'!$F$35)</f>
        <v>0</v>
      </c>
      <c r="E231" s="83">
        <f>+IF(B231="",0,1*'DATI BOLLETTA'!$D$58*'DATI BOLLETTA'!$C$34*'Articolazione tariffaria'!$F$36)</f>
        <v>0</v>
      </c>
      <c r="F231" s="83">
        <f>+IF(B231="",0,1*'DATI BOLLETTA'!$D$59*'DATI BOLLETTA'!$C$34*'Articolazione tariffaria'!$F$37)</f>
        <v>0</v>
      </c>
      <c r="G231" s="84">
        <f t="shared" si="25"/>
        <v>0</v>
      </c>
      <c r="H231" s="50"/>
      <c r="I231" s="130">
        <f>+IF('UNITA E CONSUMI SOTTOUTENZE'!E256&gt;'Articolazione tariffaria'!C$13*'RIPARTIZ SOTTO-UTENZA_dettagl'!C$208,('UNITA E CONSUMI SOTTOUTENZE'!E256-'Articolazione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tariffaria'!C$12*'RIPARTIZ SOTTO-UTENZA_dettagl'!C$208,('UNITA E CONSUMI SOTTOUTENZE'!E256-'Articolazione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tariffaria'!C$11*'RIPARTIZ SOTTO-UTENZA_dettagl'!C$208,('UNITA E CONSUMI SOTTOUTENZE'!E256-'Articolazione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tariffaria'!C$10*'RIPARTIZ SOTTO-UTENZA_dettagl'!C$208,('UNITA E CONSUMI SOTTOUTENZE'!E256-'Articolazione tariffaria'!C$10*'RIPARTIZ SOTTO-UTENZA_dettagl'!C$208)*'Articolazione tariffaria'!F$10+'Articolazione tariffaria'!D$9*'RIPARTIZ SOTTO-UTENZA_dettagl'!C$208*'Articolazione tariffaria'!F$9,'UNITA E CONSUMI SOTTOUTENZE'!E256*'Articolazione tariffaria'!F$9))))*'DATI BOLLETTA'!D$57</f>
        <v>0</v>
      </c>
      <c r="J231" s="83">
        <f>+'UNITA E CONSUMI SOTTOUTENZE'!E256*'Articolazione tariffaria'!$F$31*'DATI BOLLETTA'!$D$58</f>
        <v>0</v>
      </c>
      <c r="K231" s="83">
        <f>+'UNITA E CONSUMI SOTTOUTENZE'!E256*'Articolazione tariffaria'!$F$32*'DATI BOLLETTA'!$D$59</f>
        <v>0</v>
      </c>
      <c r="L231" s="84">
        <f t="shared" si="46"/>
        <v>0</v>
      </c>
      <c r="M231" s="50"/>
      <c r="N231" s="83">
        <f>+'UNITA E CONSUMI SOTTOUTENZE'!E256*'Articolazione tariffaria'!$F$59*'DATI BOLLETTA'!$D$57</f>
        <v>0</v>
      </c>
      <c r="O231" s="83">
        <f>+'UNITA E CONSUMI SOTTOUTENZE'!E256*'Articolazione tariffaria'!$F$59*'DATI BOLLETTA'!$D$58</f>
        <v>0</v>
      </c>
      <c r="P231" s="83">
        <f>+'UNITA E CONSUMI SOTTOUTENZE'!E256*'Articolazione tariffaria'!$F$59*'DATI BOLLETTA'!$D$59</f>
        <v>0</v>
      </c>
      <c r="Q231" s="84">
        <f t="shared" si="49"/>
        <v>0</v>
      </c>
      <c r="R231" s="50"/>
      <c r="S231" s="83">
        <f>+'UNITA E CONSUMI SOTTOUTENZE'!E256*'Articolazione tariffaria'!$F$49*'DATI BOLLETTA'!$D$57</f>
        <v>0</v>
      </c>
      <c r="T231" s="83">
        <f>+'UNITA E CONSUMI SOTTOUTENZE'!E256*'Articolazione tariffaria'!$F$50*'DATI BOLLETTA'!$D$58</f>
        <v>0</v>
      </c>
      <c r="U231" s="83">
        <f>+'UNITA E CONSUMI SOTTOUTENZE'!E256*'Articolazione tariffaria'!$F$51*'DATI BOLLETTA'!$D$59</f>
        <v>0</v>
      </c>
      <c r="V231" s="84">
        <f t="shared" si="50"/>
        <v>0</v>
      </c>
      <c r="W231" s="52"/>
      <c r="X231" s="83">
        <f t="shared" si="51"/>
        <v>0</v>
      </c>
      <c r="Y231" s="83">
        <f t="shared" si="52"/>
        <v>0</v>
      </c>
      <c r="Z231" s="83">
        <f t="shared" si="53"/>
        <v>0</v>
      </c>
      <c r="AA231" s="373" t="str">
        <f t="shared" si="47"/>
        <v/>
      </c>
      <c r="AB231" s="52"/>
      <c r="AC231" s="83">
        <f t="shared" si="48"/>
        <v>0</v>
      </c>
      <c r="AE231" s="106">
        <f t="shared" si="54"/>
        <v>0</v>
      </c>
    </row>
    <row r="232" spans="2:31" ht="21" x14ac:dyDescent="0.25">
      <c r="B232" s="363" t="str">
        <f>+IF(COUNTA('UNITA E CONSUMI SOTTOUTENZE'!C257)&gt;0,'UNITA E CONSUMI SOTTOUTENZE'!B257,"")</f>
        <v/>
      </c>
      <c r="D232" s="83">
        <f>+IF(B232="",0,1*'DATI BOLLETTA'!$D$57*'DATI BOLLETTA'!$C$34*'Articolazione tariffaria'!$F$35)</f>
        <v>0</v>
      </c>
      <c r="E232" s="83">
        <f>+IF(B232="",0,1*'DATI BOLLETTA'!$D$58*'DATI BOLLETTA'!$C$34*'Articolazione tariffaria'!$F$36)</f>
        <v>0</v>
      </c>
      <c r="F232" s="83">
        <f>+IF(B232="",0,1*'DATI BOLLETTA'!$D$59*'DATI BOLLETTA'!$C$34*'Articolazione tariffaria'!$F$37)</f>
        <v>0</v>
      </c>
      <c r="G232" s="84">
        <f t="shared" si="25"/>
        <v>0</v>
      </c>
      <c r="H232" s="50"/>
      <c r="I232" s="130">
        <f>+IF('UNITA E CONSUMI SOTTOUTENZE'!E257&gt;'Articolazione tariffaria'!C$13*'RIPARTIZ SOTTO-UTENZA_dettagl'!C$208,('UNITA E CONSUMI SOTTOUTENZE'!E257-'Articolazione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tariffaria'!C$12*'RIPARTIZ SOTTO-UTENZA_dettagl'!C$208,('UNITA E CONSUMI SOTTOUTENZE'!E257-'Articolazione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tariffaria'!C$11*'RIPARTIZ SOTTO-UTENZA_dettagl'!C$208,('UNITA E CONSUMI SOTTOUTENZE'!E257-'Articolazione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tariffaria'!C$10*'RIPARTIZ SOTTO-UTENZA_dettagl'!C$208,('UNITA E CONSUMI SOTTOUTENZE'!E257-'Articolazione tariffaria'!C$10*'RIPARTIZ SOTTO-UTENZA_dettagl'!C$208)*'Articolazione tariffaria'!F$10+'Articolazione tariffaria'!D$9*'RIPARTIZ SOTTO-UTENZA_dettagl'!C$208*'Articolazione tariffaria'!F$9,'UNITA E CONSUMI SOTTOUTENZE'!E257*'Articolazione tariffaria'!F$9))))*'DATI BOLLETTA'!D$57</f>
        <v>0</v>
      </c>
      <c r="J232" s="83">
        <f>+'UNITA E CONSUMI SOTTOUTENZE'!E257*'Articolazione tariffaria'!$F$31*'DATI BOLLETTA'!$D$58</f>
        <v>0</v>
      </c>
      <c r="K232" s="83">
        <f>+'UNITA E CONSUMI SOTTOUTENZE'!E257*'Articolazione tariffaria'!$F$32*'DATI BOLLETTA'!$D$59</f>
        <v>0</v>
      </c>
      <c r="L232" s="84">
        <f t="shared" si="46"/>
        <v>0</v>
      </c>
      <c r="M232" s="50"/>
      <c r="N232" s="83">
        <f>+'UNITA E CONSUMI SOTTOUTENZE'!E257*'Articolazione tariffaria'!$F$59*'DATI BOLLETTA'!$D$57</f>
        <v>0</v>
      </c>
      <c r="O232" s="83">
        <f>+'UNITA E CONSUMI SOTTOUTENZE'!E257*'Articolazione tariffaria'!$F$59*'DATI BOLLETTA'!$D$58</f>
        <v>0</v>
      </c>
      <c r="P232" s="83">
        <f>+'UNITA E CONSUMI SOTTOUTENZE'!E257*'Articolazione tariffaria'!$F$59*'DATI BOLLETTA'!$D$59</f>
        <v>0</v>
      </c>
      <c r="Q232" s="84">
        <f t="shared" si="49"/>
        <v>0</v>
      </c>
      <c r="R232" s="50"/>
      <c r="S232" s="83">
        <f>+'UNITA E CONSUMI SOTTOUTENZE'!E257*'Articolazione tariffaria'!$F$49*'DATI BOLLETTA'!$D$57</f>
        <v>0</v>
      </c>
      <c r="T232" s="83">
        <f>+'UNITA E CONSUMI SOTTOUTENZE'!E257*'Articolazione tariffaria'!$F$50*'DATI BOLLETTA'!$D$58</f>
        <v>0</v>
      </c>
      <c r="U232" s="83">
        <f>+'UNITA E CONSUMI SOTTOUTENZE'!E257*'Articolazione tariffaria'!$F$51*'DATI BOLLETTA'!$D$59</f>
        <v>0</v>
      </c>
      <c r="V232" s="84">
        <f t="shared" si="50"/>
        <v>0</v>
      </c>
      <c r="W232" s="52"/>
      <c r="X232" s="83">
        <f t="shared" si="51"/>
        <v>0</v>
      </c>
      <c r="Y232" s="83">
        <f t="shared" si="52"/>
        <v>0</v>
      </c>
      <c r="Z232" s="83">
        <f t="shared" si="53"/>
        <v>0</v>
      </c>
      <c r="AA232" s="373" t="str">
        <f t="shared" si="47"/>
        <v/>
      </c>
      <c r="AB232" s="52"/>
      <c r="AC232" s="83">
        <f t="shared" si="48"/>
        <v>0</v>
      </c>
      <c r="AE232" s="106">
        <f t="shared" si="54"/>
        <v>0</v>
      </c>
    </row>
    <row r="233" spans="2:31" ht="21" x14ac:dyDescent="0.25">
      <c r="B233" s="363" t="str">
        <f>+IF(COUNTA('UNITA E CONSUMI SOTTOUTENZE'!C258)&gt;0,'UNITA E CONSUMI SOTTOUTENZE'!B258,"")</f>
        <v/>
      </c>
      <c r="D233" s="83">
        <f>+IF(B233="",0,1*'DATI BOLLETTA'!$D$57*'DATI BOLLETTA'!$C$34*'Articolazione tariffaria'!$F$35)</f>
        <v>0</v>
      </c>
      <c r="E233" s="83">
        <f>+IF(B233="",0,1*'DATI BOLLETTA'!$D$58*'DATI BOLLETTA'!$C$34*'Articolazione tariffaria'!$F$36)</f>
        <v>0</v>
      </c>
      <c r="F233" s="83">
        <f>+IF(B233="",0,1*'DATI BOLLETTA'!$D$59*'DATI BOLLETTA'!$C$34*'Articolazione tariffaria'!$F$37)</f>
        <v>0</v>
      </c>
      <c r="G233" s="84">
        <f t="shared" si="25"/>
        <v>0</v>
      </c>
      <c r="H233" s="50"/>
      <c r="I233" s="130">
        <f>+IF('UNITA E CONSUMI SOTTOUTENZE'!E258&gt;'Articolazione tariffaria'!C$13*'RIPARTIZ SOTTO-UTENZA_dettagl'!C$208,('UNITA E CONSUMI SOTTOUTENZE'!E258-'Articolazione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tariffaria'!C$12*'RIPARTIZ SOTTO-UTENZA_dettagl'!C$208,('UNITA E CONSUMI SOTTOUTENZE'!E258-'Articolazione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tariffaria'!C$11*'RIPARTIZ SOTTO-UTENZA_dettagl'!C$208,('UNITA E CONSUMI SOTTOUTENZE'!E258-'Articolazione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tariffaria'!C$10*'RIPARTIZ SOTTO-UTENZA_dettagl'!C$208,('UNITA E CONSUMI SOTTOUTENZE'!E258-'Articolazione tariffaria'!C$10*'RIPARTIZ SOTTO-UTENZA_dettagl'!C$208)*'Articolazione tariffaria'!F$10+'Articolazione tariffaria'!D$9*'RIPARTIZ SOTTO-UTENZA_dettagl'!C$208*'Articolazione tariffaria'!F$9,'UNITA E CONSUMI SOTTOUTENZE'!E258*'Articolazione tariffaria'!F$9))))*'DATI BOLLETTA'!D$57</f>
        <v>0</v>
      </c>
      <c r="J233" s="83">
        <f>+'UNITA E CONSUMI SOTTOUTENZE'!E258*'Articolazione tariffaria'!$F$31*'DATI BOLLETTA'!$D$58</f>
        <v>0</v>
      </c>
      <c r="K233" s="83">
        <f>+'UNITA E CONSUMI SOTTOUTENZE'!E258*'Articolazione tariffaria'!$F$32*'DATI BOLLETTA'!$D$59</f>
        <v>0</v>
      </c>
      <c r="L233" s="84">
        <f t="shared" si="46"/>
        <v>0</v>
      </c>
      <c r="M233" s="50"/>
      <c r="N233" s="83">
        <f>+'UNITA E CONSUMI SOTTOUTENZE'!E258*'Articolazione tariffaria'!$F$59*'DATI BOLLETTA'!$D$57</f>
        <v>0</v>
      </c>
      <c r="O233" s="83">
        <f>+'UNITA E CONSUMI SOTTOUTENZE'!E258*'Articolazione tariffaria'!$F$59*'DATI BOLLETTA'!$D$58</f>
        <v>0</v>
      </c>
      <c r="P233" s="83">
        <f>+'UNITA E CONSUMI SOTTOUTENZE'!E258*'Articolazione tariffaria'!$F$59*'DATI BOLLETTA'!$D$59</f>
        <v>0</v>
      </c>
      <c r="Q233" s="84">
        <f t="shared" si="49"/>
        <v>0</v>
      </c>
      <c r="R233" s="50"/>
      <c r="S233" s="83">
        <f>+'UNITA E CONSUMI SOTTOUTENZE'!E258*'Articolazione tariffaria'!$F$49*'DATI BOLLETTA'!$D$57</f>
        <v>0</v>
      </c>
      <c r="T233" s="83">
        <f>+'UNITA E CONSUMI SOTTOUTENZE'!E258*'Articolazione tariffaria'!$F$50*'DATI BOLLETTA'!$D$58</f>
        <v>0</v>
      </c>
      <c r="U233" s="83">
        <f>+'UNITA E CONSUMI SOTTOUTENZE'!E258*'Articolazione tariffaria'!$F$51*'DATI BOLLETTA'!$D$59</f>
        <v>0</v>
      </c>
      <c r="V233" s="84">
        <f t="shared" si="50"/>
        <v>0</v>
      </c>
      <c r="W233" s="52"/>
      <c r="X233" s="83">
        <f t="shared" si="51"/>
        <v>0</v>
      </c>
      <c r="Y233" s="83">
        <f t="shared" si="52"/>
        <v>0</v>
      </c>
      <c r="Z233" s="83">
        <f t="shared" si="53"/>
        <v>0</v>
      </c>
      <c r="AA233" s="373" t="str">
        <f t="shared" si="47"/>
        <v/>
      </c>
      <c r="AB233" s="52"/>
      <c r="AC233" s="83">
        <f t="shared" si="48"/>
        <v>0</v>
      </c>
      <c r="AE233" s="106">
        <f t="shared" si="54"/>
        <v>0</v>
      </c>
    </row>
    <row r="234" spans="2:31" ht="21" x14ac:dyDescent="0.25">
      <c r="B234" s="363" t="str">
        <f>+IF(COUNTA('UNITA E CONSUMI SOTTOUTENZE'!C259)&gt;0,'UNITA E CONSUMI SOTTOUTENZE'!B259,"")</f>
        <v/>
      </c>
      <c r="D234" s="83">
        <f>+IF(B234="",0,1*'DATI BOLLETTA'!$D$57*'DATI BOLLETTA'!$C$34*'Articolazione tariffaria'!$F$35)</f>
        <v>0</v>
      </c>
      <c r="E234" s="83">
        <f>+IF(B234="",0,1*'DATI BOLLETTA'!$D$58*'DATI BOLLETTA'!$C$34*'Articolazione tariffaria'!$F$36)</f>
        <v>0</v>
      </c>
      <c r="F234" s="83">
        <f>+IF(B234="",0,1*'DATI BOLLETTA'!$D$59*'DATI BOLLETTA'!$C$34*'Articolazione tariffaria'!$F$37)</f>
        <v>0</v>
      </c>
      <c r="G234" s="84">
        <f t="shared" ref="G234:G297" si="55">+SUM(D234:F234)</f>
        <v>0</v>
      </c>
      <c r="H234" s="50"/>
      <c r="I234" s="130">
        <f>+IF('UNITA E CONSUMI SOTTOUTENZE'!E259&gt;'Articolazione tariffaria'!C$13*'RIPARTIZ SOTTO-UTENZA_dettagl'!C$208,('UNITA E CONSUMI SOTTOUTENZE'!E259-'Articolazione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tariffaria'!C$12*'RIPARTIZ SOTTO-UTENZA_dettagl'!C$208,('UNITA E CONSUMI SOTTOUTENZE'!E259-'Articolazione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tariffaria'!C$11*'RIPARTIZ SOTTO-UTENZA_dettagl'!C$208,('UNITA E CONSUMI SOTTOUTENZE'!E259-'Articolazione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tariffaria'!C$10*'RIPARTIZ SOTTO-UTENZA_dettagl'!C$208,('UNITA E CONSUMI SOTTOUTENZE'!E259-'Articolazione tariffaria'!C$10*'RIPARTIZ SOTTO-UTENZA_dettagl'!C$208)*'Articolazione tariffaria'!F$10+'Articolazione tariffaria'!D$9*'RIPARTIZ SOTTO-UTENZA_dettagl'!C$208*'Articolazione tariffaria'!F$9,'UNITA E CONSUMI SOTTOUTENZE'!E259*'Articolazione tariffaria'!F$9))))*'DATI BOLLETTA'!D$57</f>
        <v>0</v>
      </c>
      <c r="J234" s="83">
        <f>+'UNITA E CONSUMI SOTTOUTENZE'!E259*'Articolazione tariffaria'!$F$31*'DATI BOLLETTA'!$D$58</f>
        <v>0</v>
      </c>
      <c r="K234" s="83">
        <f>+'UNITA E CONSUMI SOTTOUTENZE'!E259*'Articolazione tariffaria'!$F$32*'DATI BOLLETTA'!$D$59</f>
        <v>0</v>
      </c>
      <c r="L234" s="84">
        <f t="shared" si="46"/>
        <v>0</v>
      </c>
      <c r="M234" s="50"/>
      <c r="N234" s="83">
        <f>+'UNITA E CONSUMI SOTTOUTENZE'!E259*'Articolazione tariffaria'!$F$59*'DATI BOLLETTA'!$D$57</f>
        <v>0</v>
      </c>
      <c r="O234" s="83">
        <f>+'UNITA E CONSUMI SOTTOUTENZE'!E259*'Articolazione tariffaria'!$F$59*'DATI BOLLETTA'!$D$58</f>
        <v>0</v>
      </c>
      <c r="P234" s="83">
        <f>+'UNITA E CONSUMI SOTTOUTENZE'!E259*'Articolazione tariffaria'!$F$59*'DATI BOLLETTA'!$D$59</f>
        <v>0</v>
      </c>
      <c r="Q234" s="84">
        <f t="shared" si="49"/>
        <v>0</v>
      </c>
      <c r="R234" s="50"/>
      <c r="S234" s="83">
        <f>+'UNITA E CONSUMI SOTTOUTENZE'!E259*'Articolazione tariffaria'!$F$49*'DATI BOLLETTA'!$D$57</f>
        <v>0</v>
      </c>
      <c r="T234" s="83">
        <f>+'UNITA E CONSUMI SOTTOUTENZE'!E259*'Articolazione tariffaria'!$F$50*'DATI BOLLETTA'!$D$58</f>
        <v>0</v>
      </c>
      <c r="U234" s="83">
        <f>+'UNITA E CONSUMI SOTTOUTENZE'!E259*'Articolazione tariffaria'!$F$51*'DATI BOLLETTA'!$D$59</f>
        <v>0</v>
      </c>
      <c r="V234" s="84">
        <f t="shared" si="50"/>
        <v>0</v>
      </c>
      <c r="W234" s="52"/>
      <c r="X234" s="83">
        <f t="shared" si="51"/>
        <v>0</v>
      </c>
      <c r="Y234" s="83">
        <f t="shared" si="52"/>
        <v>0</v>
      </c>
      <c r="Z234" s="83">
        <f t="shared" si="53"/>
        <v>0</v>
      </c>
      <c r="AA234" s="373" t="str">
        <f t="shared" si="47"/>
        <v/>
      </c>
      <c r="AB234" s="52"/>
      <c r="AC234" s="83">
        <f t="shared" si="48"/>
        <v>0</v>
      </c>
      <c r="AE234" s="106">
        <f t="shared" si="54"/>
        <v>0</v>
      </c>
    </row>
    <row r="235" spans="2:31" ht="21" x14ac:dyDescent="0.25">
      <c r="B235" s="363" t="str">
        <f>+IF(COUNTA('UNITA E CONSUMI SOTTOUTENZE'!C260)&gt;0,'UNITA E CONSUMI SOTTOUTENZE'!B260,"")</f>
        <v/>
      </c>
      <c r="D235" s="83">
        <f>+IF(B235="",0,1*'DATI BOLLETTA'!$D$57*'DATI BOLLETTA'!$C$34*'Articolazione tariffaria'!$F$35)</f>
        <v>0</v>
      </c>
      <c r="E235" s="83">
        <f>+IF(B235="",0,1*'DATI BOLLETTA'!$D$58*'DATI BOLLETTA'!$C$34*'Articolazione tariffaria'!$F$36)</f>
        <v>0</v>
      </c>
      <c r="F235" s="83">
        <f>+IF(B235="",0,1*'DATI BOLLETTA'!$D$59*'DATI BOLLETTA'!$C$34*'Articolazione tariffaria'!$F$37)</f>
        <v>0</v>
      </c>
      <c r="G235" s="84">
        <f t="shared" si="55"/>
        <v>0</v>
      </c>
      <c r="H235" s="50"/>
      <c r="I235" s="130">
        <f>+IF('UNITA E CONSUMI SOTTOUTENZE'!E260&gt;'Articolazione tariffaria'!C$13*'RIPARTIZ SOTTO-UTENZA_dettagl'!C$208,('UNITA E CONSUMI SOTTOUTENZE'!E260-'Articolazione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tariffaria'!C$12*'RIPARTIZ SOTTO-UTENZA_dettagl'!C$208,('UNITA E CONSUMI SOTTOUTENZE'!E260-'Articolazione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tariffaria'!C$11*'RIPARTIZ SOTTO-UTENZA_dettagl'!C$208,('UNITA E CONSUMI SOTTOUTENZE'!E260-'Articolazione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tariffaria'!C$10*'RIPARTIZ SOTTO-UTENZA_dettagl'!C$208,('UNITA E CONSUMI SOTTOUTENZE'!E260-'Articolazione tariffaria'!C$10*'RIPARTIZ SOTTO-UTENZA_dettagl'!C$208)*'Articolazione tariffaria'!F$10+'Articolazione tariffaria'!D$9*'RIPARTIZ SOTTO-UTENZA_dettagl'!C$208*'Articolazione tariffaria'!F$9,'UNITA E CONSUMI SOTTOUTENZE'!E260*'Articolazione tariffaria'!F$9))))*'DATI BOLLETTA'!D$57</f>
        <v>0</v>
      </c>
      <c r="J235" s="83">
        <f>+'UNITA E CONSUMI SOTTOUTENZE'!E260*'Articolazione tariffaria'!$F$31*'DATI BOLLETTA'!$D$58</f>
        <v>0</v>
      </c>
      <c r="K235" s="83">
        <f>+'UNITA E CONSUMI SOTTOUTENZE'!E260*'Articolazione tariffaria'!$F$32*'DATI BOLLETTA'!$D$59</f>
        <v>0</v>
      </c>
      <c r="L235" s="84">
        <f t="shared" si="46"/>
        <v>0</v>
      </c>
      <c r="M235" s="50"/>
      <c r="N235" s="83">
        <f>+'UNITA E CONSUMI SOTTOUTENZE'!E260*'Articolazione tariffaria'!$F$59*'DATI BOLLETTA'!$D$57</f>
        <v>0</v>
      </c>
      <c r="O235" s="83">
        <f>+'UNITA E CONSUMI SOTTOUTENZE'!E260*'Articolazione tariffaria'!$F$59*'DATI BOLLETTA'!$D$58</f>
        <v>0</v>
      </c>
      <c r="P235" s="83">
        <f>+'UNITA E CONSUMI SOTTOUTENZE'!E260*'Articolazione tariffaria'!$F$59*'DATI BOLLETTA'!$D$59</f>
        <v>0</v>
      </c>
      <c r="Q235" s="84">
        <f t="shared" si="49"/>
        <v>0</v>
      </c>
      <c r="R235" s="50"/>
      <c r="S235" s="83">
        <f>+'UNITA E CONSUMI SOTTOUTENZE'!E260*'Articolazione tariffaria'!$F$49*'DATI BOLLETTA'!$D$57</f>
        <v>0</v>
      </c>
      <c r="T235" s="83">
        <f>+'UNITA E CONSUMI SOTTOUTENZE'!E260*'Articolazione tariffaria'!$F$50*'DATI BOLLETTA'!$D$58</f>
        <v>0</v>
      </c>
      <c r="U235" s="83">
        <f>+'UNITA E CONSUMI SOTTOUTENZE'!E260*'Articolazione tariffaria'!$F$51*'DATI BOLLETTA'!$D$59</f>
        <v>0</v>
      </c>
      <c r="V235" s="84">
        <f t="shared" si="50"/>
        <v>0</v>
      </c>
      <c r="W235" s="52"/>
      <c r="X235" s="83">
        <f t="shared" si="51"/>
        <v>0</v>
      </c>
      <c r="Y235" s="83">
        <f t="shared" si="52"/>
        <v>0</v>
      </c>
      <c r="Z235" s="83">
        <f t="shared" si="53"/>
        <v>0</v>
      </c>
      <c r="AA235" s="373" t="str">
        <f t="shared" si="47"/>
        <v/>
      </c>
      <c r="AB235" s="52"/>
      <c r="AC235" s="83">
        <f t="shared" si="48"/>
        <v>0</v>
      </c>
      <c r="AE235" s="106">
        <f t="shared" si="54"/>
        <v>0</v>
      </c>
    </row>
    <row r="236" spans="2:31" ht="21" x14ac:dyDescent="0.25">
      <c r="B236" s="363" t="str">
        <f>+IF(COUNTA('UNITA E CONSUMI SOTTOUTENZE'!C261)&gt;0,'UNITA E CONSUMI SOTTOUTENZE'!B261,"")</f>
        <v/>
      </c>
      <c r="D236" s="83">
        <f>+IF(B236="",0,1*'DATI BOLLETTA'!$D$57*'DATI BOLLETTA'!$C$34*'Articolazione tariffaria'!$F$35)</f>
        <v>0</v>
      </c>
      <c r="E236" s="83">
        <f>+IF(B236="",0,1*'DATI BOLLETTA'!$D$58*'DATI BOLLETTA'!$C$34*'Articolazione tariffaria'!$F$36)</f>
        <v>0</v>
      </c>
      <c r="F236" s="83">
        <f>+IF(B236="",0,1*'DATI BOLLETTA'!$D$59*'DATI BOLLETTA'!$C$34*'Articolazione tariffaria'!$F$37)</f>
        <v>0</v>
      </c>
      <c r="G236" s="84">
        <f t="shared" si="55"/>
        <v>0</v>
      </c>
      <c r="H236" s="50"/>
      <c r="I236" s="130">
        <f>+IF('UNITA E CONSUMI SOTTOUTENZE'!E261&gt;'Articolazione tariffaria'!C$13*'RIPARTIZ SOTTO-UTENZA_dettagl'!C$208,('UNITA E CONSUMI SOTTOUTENZE'!E261-'Articolazione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tariffaria'!C$12*'RIPARTIZ SOTTO-UTENZA_dettagl'!C$208,('UNITA E CONSUMI SOTTOUTENZE'!E261-'Articolazione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tariffaria'!C$11*'RIPARTIZ SOTTO-UTENZA_dettagl'!C$208,('UNITA E CONSUMI SOTTOUTENZE'!E261-'Articolazione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tariffaria'!C$10*'RIPARTIZ SOTTO-UTENZA_dettagl'!C$208,('UNITA E CONSUMI SOTTOUTENZE'!E261-'Articolazione tariffaria'!C$10*'RIPARTIZ SOTTO-UTENZA_dettagl'!C$208)*'Articolazione tariffaria'!F$10+'Articolazione tariffaria'!D$9*'RIPARTIZ SOTTO-UTENZA_dettagl'!C$208*'Articolazione tariffaria'!F$9,'UNITA E CONSUMI SOTTOUTENZE'!E261*'Articolazione tariffaria'!F$9))))*'DATI BOLLETTA'!D$57</f>
        <v>0</v>
      </c>
      <c r="J236" s="83">
        <f>+'UNITA E CONSUMI SOTTOUTENZE'!E261*'Articolazione tariffaria'!$F$31*'DATI BOLLETTA'!$D$58</f>
        <v>0</v>
      </c>
      <c r="K236" s="83">
        <f>+'UNITA E CONSUMI SOTTOUTENZE'!E261*'Articolazione tariffaria'!$F$32*'DATI BOLLETTA'!$D$59</f>
        <v>0</v>
      </c>
      <c r="L236" s="84">
        <f t="shared" si="46"/>
        <v>0</v>
      </c>
      <c r="M236" s="50"/>
      <c r="N236" s="83">
        <f>+'UNITA E CONSUMI SOTTOUTENZE'!E261*'Articolazione tariffaria'!$F$59*'DATI BOLLETTA'!$D$57</f>
        <v>0</v>
      </c>
      <c r="O236" s="83">
        <f>+'UNITA E CONSUMI SOTTOUTENZE'!E261*'Articolazione tariffaria'!$F$59*'DATI BOLLETTA'!$D$58</f>
        <v>0</v>
      </c>
      <c r="P236" s="83">
        <f>+'UNITA E CONSUMI SOTTOUTENZE'!E261*'Articolazione tariffaria'!$F$59*'DATI BOLLETTA'!$D$59</f>
        <v>0</v>
      </c>
      <c r="Q236" s="84">
        <f t="shared" si="49"/>
        <v>0</v>
      </c>
      <c r="R236" s="50"/>
      <c r="S236" s="83">
        <f>+'UNITA E CONSUMI SOTTOUTENZE'!E261*'Articolazione tariffaria'!$F$49*'DATI BOLLETTA'!$D$57</f>
        <v>0</v>
      </c>
      <c r="T236" s="83">
        <f>+'UNITA E CONSUMI SOTTOUTENZE'!E261*'Articolazione tariffaria'!$F$50*'DATI BOLLETTA'!$D$58</f>
        <v>0</v>
      </c>
      <c r="U236" s="83">
        <f>+'UNITA E CONSUMI SOTTOUTENZE'!E261*'Articolazione tariffaria'!$F$51*'DATI BOLLETTA'!$D$59</f>
        <v>0</v>
      </c>
      <c r="V236" s="84">
        <f t="shared" si="50"/>
        <v>0</v>
      </c>
      <c r="W236" s="52"/>
      <c r="X236" s="83">
        <f t="shared" si="51"/>
        <v>0</v>
      </c>
      <c r="Y236" s="83">
        <f t="shared" si="52"/>
        <v>0</v>
      </c>
      <c r="Z236" s="83">
        <f t="shared" si="53"/>
        <v>0</v>
      </c>
      <c r="AA236" s="373" t="str">
        <f t="shared" si="47"/>
        <v/>
      </c>
      <c r="AB236" s="52"/>
      <c r="AC236" s="83">
        <f t="shared" si="48"/>
        <v>0</v>
      </c>
      <c r="AE236" s="106">
        <f t="shared" si="54"/>
        <v>0</v>
      </c>
    </row>
    <row r="237" spans="2:31" ht="21" x14ac:dyDescent="0.25">
      <c r="B237" s="363" t="str">
        <f>+IF(COUNTA('UNITA E CONSUMI SOTTOUTENZE'!C262)&gt;0,'UNITA E CONSUMI SOTTOUTENZE'!B262,"")</f>
        <v/>
      </c>
      <c r="D237" s="83">
        <f>+IF(B237="",0,1*'DATI BOLLETTA'!$D$57*'DATI BOLLETTA'!$C$34*'Articolazione tariffaria'!$F$35)</f>
        <v>0</v>
      </c>
      <c r="E237" s="83">
        <f>+IF(B237="",0,1*'DATI BOLLETTA'!$D$58*'DATI BOLLETTA'!$C$34*'Articolazione tariffaria'!$F$36)</f>
        <v>0</v>
      </c>
      <c r="F237" s="83">
        <f>+IF(B237="",0,1*'DATI BOLLETTA'!$D$59*'DATI BOLLETTA'!$C$34*'Articolazione tariffaria'!$F$37)</f>
        <v>0</v>
      </c>
      <c r="G237" s="84">
        <f t="shared" si="55"/>
        <v>0</v>
      </c>
      <c r="H237" s="50"/>
      <c r="I237" s="130">
        <f>+IF('UNITA E CONSUMI SOTTOUTENZE'!E262&gt;'Articolazione tariffaria'!C$13*'RIPARTIZ SOTTO-UTENZA_dettagl'!C$208,('UNITA E CONSUMI SOTTOUTENZE'!E262-'Articolazione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tariffaria'!C$12*'RIPARTIZ SOTTO-UTENZA_dettagl'!C$208,('UNITA E CONSUMI SOTTOUTENZE'!E262-'Articolazione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tariffaria'!C$11*'RIPARTIZ SOTTO-UTENZA_dettagl'!C$208,('UNITA E CONSUMI SOTTOUTENZE'!E262-'Articolazione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tariffaria'!C$10*'RIPARTIZ SOTTO-UTENZA_dettagl'!C$208,('UNITA E CONSUMI SOTTOUTENZE'!E262-'Articolazione tariffaria'!C$10*'RIPARTIZ SOTTO-UTENZA_dettagl'!C$208)*'Articolazione tariffaria'!F$10+'Articolazione tariffaria'!D$9*'RIPARTIZ SOTTO-UTENZA_dettagl'!C$208*'Articolazione tariffaria'!F$9,'UNITA E CONSUMI SOTTOUTENZE'!E262*'Articolazione tariffaria'!F$9))))*'DATI BOLLETTA'!D$57</f>
        <v>0</v>
      </c>
      <c r="J237" s="83">
        <f>+'UNITA E CONSUMI SOTTOUTENZE'!E262*'Articolazione tariffaria'!$F$31*'DATI BOLLETTA'!$D$58</f>
        <v>0</v>
      </c>
      <c r="K237" s="83">
        <f>+'UNITA E CONSUMI SOTTOUTENZE'!E262*'Articolazione tariffaria'!$F$32*'DATI BOLLETTA'!$D$59</f>
        <v>0</v>
      </c>
      <c r="L237" s="84">
        <f t="shared" si="46"/>
        <v>0</v>
      </c>
      <c r="M237" s="50"/>
      <c r="N237" s="83">
        <f>+'UNITA E CONSUMI SOTTOUTENZE'!E262*'Articolazione tariffaria'!$F$59*'DATI BOLLETTA'!$D$57</f>
        <v>0</v>
      </c>
      <c r="O237" s="83">
        <f>+'UNITA E CONSUMI SOTTOUTENZE'!E262*'Articolazione tariffaria'!$F$59*'DATI BOLLETTA'!$D$58</f>
        <v>0</v>
      </c>
      <c r="P237" s="83">
        <f>+'UNITA E CONSUMI SOTTOUTENZE'!E262*'Articolazione tariffaria'!$F$59*'DATI BOLLETTA'!$D$59</f>
        <v>0</v>
      </c>
      <c r="Q237" s="84">
        <f t="shared" si="49"/>
        <v>0</v>
      </c>
      <c r="R237" s="50"/>
      <c r="S237" s="83">
        <f>+'UNITA E CONSUMI SOTTOUTENZE'!E262*'Articolazione tariffaria'!$F$49*'DATI BOLLETTA'!$D$57</f>
        <v>0</v>
      </c>
      <c r="T237" s="83">
        <f>+'UNITA E CONSUMI SOTTOUTENZE'!E262*'Articolazione tariffaria'!$F$50*'DATI BOLLETTA'!$D$58</f>
        <v>0</v>
      </c>
      <c r="U237" s="83">
        <f>+'UNITA E CONSUMI SOTTOUTENZE'!E262*'Articolazione tariffaria'!$F$51*'DATI BOLLETTA'!$D$59</f>
        <v>0</v>
      </c>
      <c r="V237" s="84">
        <f t="shared" si="50"/>
        <v>0</v>
      </c>
      <c r="W237" s="52"/>
      <c r="X237" s="83">
        <f t="shared" si="51"/>
        <v>0</v>
      </c>
      <c r="Y237" s="83">
        <f t="shared" si="52"/>
        <v>0</v>
      </c>
      <c r="Z237" s="83">
        <f t="shared" si="53"/>
        <v>0</v>
      </c>
      <c r="AA237" s="373" t="str">
        <f t="shared" si="47"/>
        <v/>
      </c>
      <c r="AB237" s="52"/>
      <c r="AC237" s="83">
        <f t="shared" si="48"/>
        <v>0</v>
      </c>
      <c r="AE237" s="106">
        <f t="shared" si="54"/>
        <v>0</v>
      </c>
    </row>
    <row r="238" spans="2:31" ht="21" x14ac:dyDescent="0.25">
      <c r="B238" s="363" t="str">
        <f>+IF(COUNTA('UNITA E CONSUMI SOTTOUTENZE'!C263)&gt;0,'UNITA E CONSUMI SOTTOUTENZE'!B263,"")</f>
        <v/>
      </c>
      <c r="D238" s="83">
        <f>+IF(B238="",0,1*'DATI BOLLETTA'!$D$57*'DATI BOLLETTA'!$C$34*'Articolazione tariffaria'!$F$35)</f>
        <v>0</v>
      </c>
      <c r="E238" s="83">
        <f>+IF(B238="",0,1*'DATI BOLLETTA'!$D$58*'DATI BOLLETTA'!$C$34*'Articolazione tariffaria'!$F$36)</f>
        <v>0</v>
      </c>
      <c r="F238" s="83">
        <f>+IF(B238="",0,1*'DATI BOLLETTA'!$D$59*'DATI BOLLETTA'!$C$34*'Articolazione tariffaria'!$F$37)</f>
        <v>0</v>
      </c>
      <c r="G238" s="84">
        <f t="shared" si="55"/>
        <v>0</v>
      </c>
      <c r="H238" s="50"/>
      <c r="I238" s="130">
        <f>+IF('UNITA E CONSUMI SOTTOUTENZE'!E263&gt;'Articolazione tariffaria'!C$13*'RIPARTIZ SOTTO-UTENZA_dettagl'!C$208,('UNITA E CONSUMI SOTTOUTENZE'!E263-'Articolazione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tariffaria'!C$12*'RIPARTIZ SOTTO-UTENZA_dettagl'!C$208,('UNITA E CONSUMI SOTTOUTENZE'!E263-'Articolazione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tariffaria'!C$11*'RIPARTIZ SOTTO-UTENZA_dettagl'!C$208,('UNITA E CONSUMI SOTTOUTENZE'!E263-'Articolazione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tariffaria'!C$10*'RIPARTIZ SOTTO-UTENZA_dettagl'!C$208,('UNITA E CONSUMI SOTTOUTENZE'!E263-'Articolazione tariffaria'!C$10*'RIPARTIZ SOTTO-UTENZA_dettagl'!C$208)*'Articolazione tariffaria'!F$10+'Articolazione tariffaria'!D$9*'RIPARTIZ SOTTO-UTENZA_dettagl'!C$208*'Articolazione tariffaria'!F$9,'UNITA E CONSUMI SOTTOUTENZE'!E263*'Articolazione tariffaria'!F$9))))*'DATI BOLLETTA'!D$57</f>
        <v>0</v>
      </c>
      <c r="J238" s="83">
        <f>+'UNITA E CONSUMI SOTTOUTENZE'!E263*'Articolazione tariffaria'!$F$31*'DATI BOLLETTA'!$D$58</f>
        <v>0</v>
      </c>
      <c r="K238" s="83">
        <f>+'UNITA E CONSUMI SOTTOUTENZE'!E263*'Articolazione tariffaria'!$F$32*'DATI BOLLETTA'!$D$59</f>
        <v>0</v>
      </c>
      <c r="L238" s="84">
        <f t="shared" si="46"/>
        <v>0</v>
      </c>
      <c r="M238" s="50"/>
      <c r="N238" s="83">
        <f>+'UNITA E CONSUMI SOTTOUTENZE'!E263*'Articolazione tariffaria'!$F$59*'DATI BOLLETTA'!$D$57</f>
        <v>0</v>
      </c>
      <c r="O238" s="83">
        <f>+'UNITA E CONSUMI SOTTOUTENZE'!E263*'Articolazione tariffaria'!$F$59*'DATI BOLLETTA'!$D$58</f>
        <v>0</v>
      </c>
      <c r="P238" s="83">
        <f>+'UNITA E CONSUMI SOTTOUTENZE'!E263*'Articolazione tariffaria'!$F$59*'DATI BOLLETTA'!$D$59</f>
        <v>0</v>
      </c>
      <c r="Q238" s="84">
        <f t="shared" si="49"/>
        <v>0</v>
      </c>
      <c r="R238" s="50"/>
      <c r="S238" s="83">
        <f>+'UNITA E CONSUMI SOTTOUTENZE'!E263*'Articolazione tariffaria'!$F$49*'DATI BOLLETTA'!$D$57</f>
        <v>0</v>
      </c>
      <c r="T238" s="83">
        <f>+'UNITA E CONSUMI SOTTOUTENZE'!E263*'Articolazione tariffaria'!$F$50*'DATI BOLLETTA'!$D$58</f>
        <v>0</v>
      </c>
      <c r="U238" s="83">
        <f>+'UNITA E CONSUMI SOTTOUTENZE'!E263*'Articolazione tariffaria'!$F$51*'DATI BOLLETTA'!$D$59</f>
        <v>0</v>
      </c>
      <c r="V238" s="84">
        <f t="shared" si="50"/>
        <v>0</v>
      </c>
      <c r="W238" s="52"/>
      <c r="X238" s="83">
        <f t="shared" si="51"/>
        <v>0</v>
      </c>
      <c r="Y238" s="83">
        <f t="shared" si="52"/>
        <v>0</v>
      </c>
      <c r="Z238" s="83">
        <f t="shared" si="53"/>
        <v>0</v>
      </c>
      <c r="AA238" s="373" t="str">
        <f t="shared" si="47"/>
        <v/>
      </c>
      <c r="AB238" s="52"/>
      <c r="AC238" s="83">
        <f t="shared" si="48"/>
        <v>0</v>
      </c>
      <c r="AE238" s="106">
        <f t="shared" si="54"/>
        <v>0</v>
      </c>
    </row>
    <row r="239" spans="2:31" ht="21" x14ac:dyDescent="0.25">
      <c r="B239" s="363" t="str">
        <f>+IF(COUNTA('UNITA E CONSUMI SOTTOUTENZE'!C264)&gt;0,'UNITA E CONSUMI SOTTOUTENZE'!B264,"")</f>
        <v/>
      </c>
      <c r="D239" s="83">
        <f>+IF(B239="",0,1*'DATI BOLLETTA'!$D$57*'DATI BOLLETTA'!$C$34*'Articolazione tariffaria'!$F$35)</f>
        <v>0</v>
      </c>
      <c r="E239" s="83">
        <f>+IF(B239="",0,1*'DATI BOLLETTA'!$D$58*'DATI BOLLETTA'!$C$34*'Articolazione tariffaria'!$F$36)</f>
        <v>0</v>
      </c>
      <c r="F239" s="83">
        <f>+IF(B239="",0,1*'DATI BOLLETTA'!$D$59*'DATI BOLLETTA'!$C$34*'Articolazione tariffaria'!$F$37)</f>
        <v>0</v>
      </c>
      <c r="G239" s="84">
        <f t="shared" si="55"/>
        <v>0</v>
      </c>
      <c r="H239" s="50"/>
      <c r="I239" s="130">
        <f>+IF('UNITA E CONSUMI SOTTOUTENZE'!E264&gt;'Articolazione tariffaria'!C$13*'RIPARTIZ SOTTO-UTENZA_dettagl'!C$208,('UNITA E CONSUMI SOTTOUTENZE'!E264-'Articolazione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tariffaria'!C$12*'RIPARTIZ SOTTO-UTENZA_dettagl'!C$208,('UNITA E CONSUMI SOTTOUTENZE'!E264-'Articolazione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tariffaria'!C$11*'RIPARTIZ SOTTO-UTENZA_dettagl'!C$208,('UNITA E CONSUMI SOTTOUTENZE'!E264-'Articolazione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tariffaria'!C$10*'RIPARTIZ SOTTO-UTENZA_dettagl'!C$208,('UNITA E CONSUMI SOTTOUTENZE'!E264-'Articolazione tariffaria'!C$10*'RIPARTIZ SOTTO-UTENZA_dettagl'!C$208)*'Articolazione tariffaria'!F$10+'Articolazione tariffaria'!D$9*'RIPARTIZ SOTTO-UTENZA_dettagl'!C$208*'Articolazione tariffaria'!F$9,'UNITA E CONSUMI SOTTOUTENZE'!E264*'Articolazione tariffaria'!F$9))))*'DATI BOLLETTA'!D$57</f>
        <v>0</v>
      </c>
      <c r="J239" s="83">
        <f>+'UNITA E CONSUMI SOTTOUTENZE'!E264*'Articolazione tariffaria'!$F$31*'DATI BOLLETTA'!$D$58</f>
        <v>0</v>
      </c>
      <c r="K239" s="83">
        <f>+'UNITA E CONSUMI SOTTOUTENZE'!E264*'Articolazione tariffaria'!$F$32*'DATI BOLLETTA'!$D$59</f>
        <v>0</v>
      </c>
      <c r="L239" s="84">
        <f t="shared" si="46"/>
        <v>0</v>
      </c>
      <c r="M239" s="50"/>
      <c r="N239" s="83">
        <f>+'UNITA E CONSUMI SOTTOUTENZE'!E264*'Articolazione tariffaria'!$F$59*'DATI BOLLETTA'!$D$57</f>
        <v>0</v>
      </c>
      <c r="O239" s="83">
        <f>+'UNITA E CONSUMI SOTTOUTENZE'!E264*'Articolazione tariffaria'!$F$59*'DATI BOLLETTA'!$D$58</f>
        <v>0</v>
      </c>
      <c r="P239" s="83">
        <f>+'UNITA E CONSUMI SOTTOUTENZE'!E264*'Articolazione tariffaria'!$F$59*'DATI BOLLETTA'!$D$59</f>
        <v>0</v>
      </c>
      <c r="Q239" s="84">
        <f t="shared" si="49"/>
        <v>0</v>
      </c>
      <c r="R239" s="50"/>
      <c r="S239" s="83">
        <f>+'UNITA E CONSUMI SOTTOUTENZE'!E264*'Articolazione tariffaria'!$F$49*'DATI BOLLETTA'!$D$57</f>
        <v>0</v>
      </c>
      <c r="T239" s="83">
        <f>+'UNITA E CONSUMI SOTTOUTENZE'!E264*'Articolazione tariffaria'!$F$50*'DATI BOLLETTA'!$D$58</f>
        <v>0</v>
      </c>
      <c r="U239" s="83">
        <f>+'UNITA E CONSUMI SOTTOUTENZE'!E264*'Articolazione tariffaria'!$F$51*'DATI BOLLETTA'!$D$59</f>
        <v>0</v>
      </c>
      <c r="V239" s="84">
        <f t="shared" si="50"/>
        <v>0</v>
      </c>
      <c r="W239" s="52"/>
      <c r="X239" s="83">
        <f t="shared" si="51"/>
        <v>0</v>
      </c>
      <c r="Y239" s="83">
        <f t="shared" si="52"/>
        <v>0</v>
      </c>
      <c r="Z239" s="83">
        <f t="shared" si="53"/>
        <v>0</v>
      </c>
      <c r="AA239" s="373" t="str">
        <f t="shared" si="47"/>
        <v/>
      </c>
      <c r="AB239" s="52"/>
      <c r="AC239" s="83">
        <f t="shared" si="48"/>
        <v>0</v>
      </c>
      <c r="AE239" s="106">
        <f t="shared" si="54"/>
        <v>0</v>
      </c>
    </row>
    <row r="240" spans="2:31" ht="21" x14ac:dyDescent="0.25">
      <c r="B240" s="363" t="str">
        <f>+IF(COUNTA('UNITA E CONSUMI SOTTOUTENZE'!C265)&gt;0,'UNITA E CONSUMI SOTTOUTENZE'!B265,"")</f>
        <v/>
      </c>
      <c r="D240" s="83">
        <f>+IF(B240="",0,1*'DATI BOLLETTA'!$D$57*'DATI BOLLETTA'!$C$34*'Articolazione tariffaria'!$F$35)</f>
        <v>0</v>
      </c>
      <c r="E240" s="83">
        <f>+IF(B240="",0,1*'DATI BOLLETTA'!$D$58*'DATI BOLLETTA'!$C$34*'Articolazione tariffaria'!$F$36)</f>
        <v>0</v>
      </c>
      <c r="F240" s="83">
        <f>+IF(B240="",0,1*'DATI BOLLETTA'!$D$59*'DATI BOLLETTA'!$C$34*'Articolazione tariffaria'!$F$37)</f>
        <v>0</v>
      </c>
      <c r="G240" s="84">
        <f t="shared" si="55"/>
        <v>0</v>
      </c>
      <c r="H240" s="50"/>
      <c r="I240" s="130">
        <f>+IF('UNITA E CONSUMI SOTTOUTENZE'!E265&gt;'Articolazione tariffaria'!C$13*'RIPARTIZ SOTTO-UTENZA_dettagl'!C$208,('UNITA E CONSUMI SOTTOUTENZE'!E265-'Articolazione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tariffaria'!C$12*'RIPARTIZ SOTTO-UTENZA_dettagl'!C$208,('UNITA E CONSUMI SOTTOUTENZE'!E265-'Articolazione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tariffaria'!C$11*'RIPARTIZ SOTTO-UTENZA_dettagl'!C$208,('UNITA E CONSUMI SOTTOUTENZE'!E265-'Articolazione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tariffaria'!C$10*'RIPARTIZ SOTTO-UTENZA_dettagl'!C$208,('UNITA E CONSUMI SOTTOUTENZE'!E265-'Articolazione tariffaria'!C$10*'RIPARTIZ SOTTO-UTENZA_dettagl'!C$208)*'Articolazione tariffaria'!F$10+'Articolazione tariffaria'!D$9*'RIPARTIZ SOTTO-UTENZA_dettagl'!C$208*'Articolazione tariffaria'!F$9,'UNITA E CONSUMI SOTTOUTENZE'!E265*'Articolazione tariffaria'!F$9))))*'DATI BOLLETTA'!D$57</f>
        <v>0</v>
      </c>
      <c r="J240" s="83">
        <f>+'UNITA E CONSUMI SOTTOUTENZE'!E265*'Articolazione tariffaria'!$F$31*'DATI BOLLETTA'!$D$58</f>
        <v>0</v>
      </c>
      <c r="K240" s="83">
        <f>+'UNITA E CONSUMI SOTTOUTENZE'!E265*'Articolazione tariffaria'!$F$32*'DATI BOLLETTA'!$D$59</f>
        <v>0</v>
      </c>
      <c r="L240" s="84">
        <f t="shared" si="46"/>
        <v>0</v>
      </c>
      <c r="M240" s="50"/>
      <c r="N240" s="83">
        <f>+'UNITA E CONSUMI SOTTOUTENZE'!E265*'Articolazione tariffaria'!$F$59*'DATI BOLLETTA'!$D$57</f>
        <v>0</v>
      </c>
      <c r="O240" s="83">
        <f>+'UNITA E CONSUMI SOTTOUTENZE'!E265*'Articolazione tariffaria'!$F$59*'DATI BOLLETTA'!$D$58</f>
        <v>0</v>
      </c>
      <c r="P240" s="83">
        <f>+'UNITA E CONSUMI SOTTOUTENZE'!E265*'Articolazione tariffaria'!$F$59*'DATI BOLLETTA'!$D$59</f>
        <v>0</v>
      </c>
      <c r="Q240" s="84">
        <f t="shared" si="49"/>
        <v>0</v>
      </c>
      <c r="R240" s="50"/>
      <c r="S240" s="83">
        <f>+'UNITA E CONSUMI SOTTOUTENZE'!E265*'Articolazione tariffaria'!$F$49*'DATI BOLLETTA'!$D$57</f>
        <v>0</v>
      </c>
      <c r="T240" s="83">
        <f>+'UNITA E CONSUMI SOTTOUTENZE'!E265*'Articolazione tariffaria'!$F$50*'DATI BOLLETTA'!$D$58</f>
        <v>0</v>
      </c>
      <c r="U240" s="83">
        <f>+'UNITA E CONSUMI SOTTOUTENZE'!E265*'Articolazione tariffaria'!$F$51*'DATI BOLLETTA'!$D$59</f>
        <v>0</v>
      </c>
      <c r="V240" s="84">
        <f t="shared" si="50"/>
        <v>0</v>
      </c>
      <c r="W240" s="52"/>
      <c r="X240" s="83">
        <f t="shared" si="51"/>
        <v>0</v>
      </c>
      <c r="Y240" s="83">
        <f t="shared" si="52"/>
        <v>0</v>
      </c>
      <c r="Z240" s="83">
        <f t="shared" si="53"/>
        <v>0</v>
      </c>
      <c r="AA240" s="373" t="str">
        <f t="shared" si="47"/>
        <v/>
      </c>
      <c r="AB240" s="52"/>
      <c r="AC240" s="83">
        <f t="shared" si="48"/>
        <v>0</v>
      </c>
      <c r="AE240" s="106">
        <f t="shared" si="54"/>
        <v>0</v>
      </c>
    </row>
    <row r="241" spans="2:31" ht="21" x14ac:dyDescent="0.25">
      <c r="B241" s="363" t="str">
        <f>+IF(COUNTA('UNITA E CONSUMI SOTTOUTENZE'!C266)&gt;0,'UNITA E CONSUMI SOTTOUTENZE'!B266,"")</f>
        <v/>
      </c>
      <c r="D241" s="83">
        <f>+IF(B241="",0,1*'DATI BOLLETTA'!$D$57*'DATI BOLLETTA'!$C$34*'Articolazione tariffaria'!$F$35)</f>
        <v>0</v>
      </c>
      <c r="E241" s="83">
        <f>+IF(B241="",0,1*'DATI BOLLETTA'!$D$58*'DATI BOLLETTA'!$C$34*'Articolazione tariffaria'!$F$36)</f>
        <v>0</v>
      </c>
      <c r="F241" s="83">
        <f>+IF(B241="",0,1*'DATI BOLLETTA'!$D$59*'DATI BOLLETTA'!$C$34*'Articolazione tariffaria'!$F$37)</f>
        <v>0</v>
      </c>
      <c r="G241" s="84">
        <f t="shared" si="55"/>
        <v>0</v>
      </c>
      <c r="H241" s="50"/>
      <c r="I241" s="130">
        <f>+IF('UNITA E CONSUMI SOTTOUTENZE'!E266&gt;'Articolazione tariffaria'!C$13*'RIPARTIZ SOTTO-UTENZA_dettagl'!C$208,('UNITA E CONSUMI SOTTOUTENZE'!E266-'Articolazione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tariffaria'!C$12*'RIPARTIZ SOTTO-UTENZA_dettagl'!C$208,('UNITA E CONSUMI SOTTOUTENZE'!E266-'Articolazione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tariffaria'!C$11*'RIPARTIZ SOTTO-UTENZA_dettagl'!C$208,('UNITA E CONSUMI SOTTOUTENZE'!E266-'Articolazione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tariffaria'!C$10*'RIPARTIZ SOTTO-UTENZA_dettagl'!C$208,('UNITA E CONSUMI SOTTOUTENZE'!E266-'Articolazione tariffaria'!C$10*'RIPARTIZ SOTTO-UTENZA_dettagl'!C$208)*'Articolazione tariffaria'!F$10+'Articolazione tariffaria'!D$9*'RIPARTIZ SOTTO-UTENZA_dettagl'!C$208*'Articolazione tariffaria'!F$9,'UNITA E CONSUMI SOTTOUTENZE'!E266*'Articolazione tariffaria'!F$9))))*'DATI BOLLETTA'!D$57</f>
        <v>0</v>
      </c>
      <c r="J241" s="83">
        <f>+'UNITA E CONSUMI SOTTOUTENZE'!E266*'Articolazione tariffaria'!$F$31*'DATI BOLLETTA'!$D$58</f>
        <v>0</v>
      </c>
      <c r="K241" s="83">
        <f>+'UNITA E CONSUMI SOTTOUTENZE'!E266*'Articolazione tariffaria'!$F$32*'DATI BOLLETTA'!$D$59</f>
        <v>0</v>
      </c>
      <c r="L241" s="84">
        <f t="shared" si="46"/>
        <v>0</v>
      </c>
      <c r="M241" s="50"/>
      <c r="N241" s="83">
        <f>+'UNITA E CONSUMI SOTTOUTENZE'!E266*'Articolazione tariffaria'!$F$59*'DATI BOLLETTA'!$D$57</f>
        <v>0</v>
      </c>
      <c r="O241" s="83">
        <f>+'UNITA E CONSUMI SOTTOUTENZE'!E266*'Articolazione tariffaria'!$F$59*'DATI BOLLETTA'!$D$58</f>
        <v>0</v>
      </c>
      <c r="P241" s="83">
        <f>+'UNITA E CONSUMI SOTTOUTENZE'!E266*'Articolazione tariffaria'!$F$59*'DATI BOLLETTA'!$D$59</f>
        <v>0</v>
      </c>
      <c r="Q241" s="84">
        <f t="shared" si="49"/>
        <v>0</v>
      </c>
      <c r="R241" s="50"/>
      <c r="S241" s="83">
        <f>+'UNITA E CONSUMI SOTTOUTENZE'!E266*'Articolazione tariffaria'!$F$49*'DATI BOLLETTA'!$D$57</f>
        <v>0</v>
      </c>
      <c r="T241" s="83">
        <f>+'UNITA E CONSUMI SOTTOUTENZE'!E266*'Articolazione tariffaria'!$F$50*'DATI BOLLETTA'!$D$58</f>
        <v>0</v>
      </c>
      <c r="U241" s="83">
        <f>+'UNITA E CONSUMI SOTTOUTENZE'!E266*'Articolazione tariffaria'!$F$51*'DATI BOLLETTA'!$D$59</f>
        <v>0</v>
      </c>
      <c r="V241" s="84">
        <f t="shared" si="50"/>
        <v>0</v>
      </c>
      <c r="W241" s="52"/>
      <c r="X241" s="83">
        <f t="shared" si="51"/>
        <v>0</v>
      </c>
      <c r="Y241" s="83">
        <f t="shared" si="52"/>
        <v>0</v>
      </c>
      <c r="Z241" s="83">
        <f t="shared" si="53"/>
        <v>0</v>
      </c>
      <c r="AA241" s="373" t="str">
        <f t="shared" si="47"/>
        <v/>
      </c>
      <c r="AB241" s="52"/>
      <c r="AC241" s="83">
        <f t="shared" ref="AC241:AC272" si="56">IFERROR(+AC$4*AA241,0)</f>
        <v>0</v>
      </c>
      <c r="AE241" s="106">
        <f t="shared" si="54"/>
        <v>0</v>
      </c>
    </row>
    <row r="242" spans="2:31" ht="21" x14ac:dyDescent="0.25">
      <c r="B242" s="363" t="str">
        <f>+IF(COUNTA('UNITA E CONSUMI SOTTOUTENZE'!C267)&gt;0,'UNITA E CONSUMI SOTTOUTENZE'!B267,"")</f>
        <v/>
      </c>
      <c r="D242" s="83">
        <f>+IF(B242="",0,1*'DATI BOLLETTA'!$D$57*'DATI BOLLETTA'!$C$34*'Articolazione tariffaria'!$F$35)</f>
        <v>0</v>
      </c>
      <c r="E242" s="83">
        <f>+IF(B242="",0,1*'DATI BOLLETTA'!$D$58*'DATI BOLLETTA'!$C$34*'Articolazione tariffaria'!$F$36)</f>
        <v>0</v>
      </c>
      <c r="F242" s="83">
        <f>+IF(B242="",0,1*'DATI BOLLETTA'!$D$59*'DATI BOLLETTA'!$C$34*'Articolazione tariffaria'!$F$37)</f>
        <v>0</v>
      </c>
      <c r="G242" s="84">
        <f t="shared" si="55"/>
        <v>0</v>
      </c>
      <c r="H242" s="50"/>
      <c r="I242" s="130">
        <f>+IF('UNITA E CONSUMI SOTTOUTENZE'!E267&gt;'Articolazione tariffaria'!C$13*'RIPARTIZ SOTTO-UTENZA_dettagl'!C$208,('UNITA E CONSUMI SOTTOUTENZE'!E267-'Articolazione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tariffaria'!C$12*'RIPARTIZ SOTTO-UTENZA_dettagl'!C$208,('UNITA E CONSUMI SOTTOUTENZE'!E267-'Articolazione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tariffaria'!C$11*'RIPARTIZ SOTTO-UTENZA_dettagl'!C$208,('UNITA E CONSUMI SOTTOUTENZE'!E267-'Articolazione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tariffaria'!C$10*'RIPARTIZ SOTTO-UTENZA_dettagl'!C$208,('UNITA E CONSUMI SOTTOUTENZE'!E267-'Articolazione tariffaria'!C$10*'RIPARTIZ SOTTO-UTENZA_dettagl'!C$208)*'Articolazione tariffaria'!F$10+'Articolazione tariffaria'!D$9*'RIPARTIZ SOTTO-UTENZA_dettagl'!C$208*'Articolazione tariffaria'!F$9,'UNITA E CONSUMI SOTTOUTENZE'!E267*'Articolazione tariffaria'!F$9))))*'DATI BOLLETTA'!D$57</f>
        <v>0</v>
      </c>
      <c r="J242" s="83">
        <f>+'UNITA E CONSUMI SOTTOUTENZE'!E267*'Articolazione tariffaria'!$F$31*'DATI BOLLETTA'!$D$58</f>
        <v>0</v>
      </c>
      <c r="K242" s="83">
        <f>+'UNITA E CONSUMI SOTTOUTENZE'!E267*'Articolazione tariffaria'!$F$32*'DATI BOLLETTA'!$D$59</f>
        <v>0</v>
      </c>
      <c r="L242" s="84">
        <f t="shared" si="46"/>
        <v>0</v>
      </c>
      <c r="M242" s="50"/>
      <c r="N242" s="83">
        <f>+'UNITA E CONSUMI SOTTOUTENZE'!E267*'Articolazione tariffaria'!$F$59*'DATI BOLLETTA'!$D$57</f>
        <v>0</v>
      </c>
      <c r="O242" s="83">
        <f>+'UNITA E CONSUMI SOTTOUTENZE'!E267*'Articolazione tariffaria'!$F$59*'DATI BOLLETTA'!$D$58</f>
        <v>0</v>
      </c>
      <c r="P242" s="83">
        <f>+'UNITA E CONSUMI SOTTOUTENZE'!E267*'Articolazione tariffaria'!$F$59*'DATI BOLLETTA'!$D$59</f>
        <v>0</v>
      </c>
      <c r="Q242" s="84">
        <f t="shared" si="49"/>
        <v>0</v>
      </c>
      <c r="R242" s="50"/>
      <c r="S242" s="83">
        <f>+'UNITA E CONSUMI SOTTOUTENZE'!E267*'Articolazione tariffaria'!$F$49*'DATI BOLLETTA'!$D$57</f>
        <v>0</v>
      </c>
      <c r="T242" s="83">
        <f>+'UNITA E CONSUMI SOTTOUTENZE'!E267*'Articolazione tariffaria'!$F$50*'DATI BOLLETTA'!$D$58</f>
        <v>0</v>
      </c>
      <c r="U242" s="83">
        <f>+'UNITA E CONSUMI SOTTOUTENZE'!E267*'Articolazione tariffaria'!$F$51*'DATI BOLLETTA'!$D$59</f>
        <v>0</v>
      </c>
      <c r="V242" s="84">
        <f t="shared" si="50"/>
        <v>0</v>
      </c>
      <c r="W242" s="52"/>
      <c r="X242" s="83">
        <f t="shared" si="51"/>
        <v>0</v>
      </c>
      <c r="Y242" s="83">
        <f t="shared" si="52"/>
        <v>0</v>
      </c>
      <c r="Z242" s="83">
        <f t="shared" si="53"/>
        <v>0</v>
      </c>
      <c r="AA242" s="373" t="str">
        <f t="shared" si="47"/>
        <v/>
      </c>
      <c r="AB242" s="52"/>
      <c r="AC242" s="83">
        <f t="shared" si="56"/>
        <v>0</v>
      </c>
      <c r="AE242" s="106">
        <f t="shared" si="54"/>
        <v>0</v>
      </c>
    </row>
    <row r="243" spans="2:31" ht="21" x14ac:dyDescent="0.25">
      <c r="B243" s="363" t="str">
        <f>+IF(COUNTA('UNITA E CONSUMI SOTTOUTENZE'!C268)&gt;0,'UNITA E CONSUMI SOTTOUTENZE'!B268,"")</f>
        <v/>
      </c>
      <c r="D243" s="83">
        <f>+IF(B243="",0,1*'DATI BOLLETTA'!$D$57*'DATI BOLLETTA'!$C$34*'Articolazione tariffaria'!$F$35)</f>
        <v>0</v>
      </c>
      <c r="E243" s="83">
        <f>+IF(B243="",0,1*'DATI BOLLETTA'!$D$58*'DATI BOLLETTA'!$C$34*'Articolazione tariffaria'!$F$36)</f>
        <v>0</v>
      </c>
      <c r="F243" s="83">
        <f>+IF(B243="",0,1*'DATI BOLLETTA'!$D$59*'DATI BOLLETTA'!$C$34*'Articolazione tariffaria'!$F$37)</f>
        <v>0</v>
      </c>
      <c r="G243" s="84">
        <f t="shared" si="55"/>
        <v>0</v>
      </c>
      <c r="H243" s="50"/>
      <c r="I243" s="130">
        <f>+IF('UNITA E CONSUMI SOTTOUTENZE'!E268&gt;'Articolazione tariffaria'!C$13*'RIPARTIZ SOTTO-UTENZA_dettagl'!C$208,('UNITA E CONSUMI SOTTOUTENZE'!E268-'Articolazione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tariffaria'!C$12*'RIPARTIZ SOTTO-UTENZA_dettagl'!C$208,('UNITA E CONSUMI SOTTOUTENZE'!E268-'Articolazione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tariffaria'!C$11*'RIPARTIZ SOTTO-UTENZA_dettagl'!C$208,('UNITA E CONSUMI SOTTOUTENZE'!E268-'Articolazione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tariffaria'!C$10*'RIPARTIZ SOTTO-UTENZA_dettagl'!C$208,('UNITA E CONSUMI SOTTOUTENZE'!E268-'Articolazione tariffaria'!C$10*'RIPARTIZ SOTTO-UTENZA_dettagl'!C$208)*'Articolazione tariffaria'!F$10+'Articolazione tariffaria'!D$9*'RIPARTIZ SOTTO-UTENZA_dettagl'!C$208*'Articolazione tariffaria'!F$9,'UNITA E CONSUMI SOTTOUTENZE'!E268*'Articolazione tariffaria'!F$9))))*'DATI BOLLETTA'!D$57</f>
        <v>0</v>
      </c>
      <c r="J243" s="83">
        <f>+'UNITA E CONSUMI SOTTOUTENZE'!E268*'Articolazione tariffaria'!$F$31*'DATI BOLLETTA'!$D$58</f>
        <v>0</v>
      </c>
      <c r="K243" s="83">
        <f>+'UNITA E CONSUMI SOTTOUTENZE'!E268*'Articolazione tariffaria'!$F$32*'DATI BOLLETTA'!$D$59</f>
        <v>0</v>
      </c>
      <c r="L243" s="84">
        <f t="shared" si="46"/>
        <v>0</v>
      </c>
      <c r="M243" s="50"/>
      <c r="N243" s="83">
        <f>+'UNITA E CONSUMI SOTTOUTENZE'!E268*'Articolazione tariffaria'!$F$59*'DATI BOLLETTA'!$D$57</f>
        <v>0</v>
      </c>
      <c r="O243" s="83">
        <f>+'UNITA E CONSUMI SOTTOUTENZE'!E268*'Articolazione tariffaria'!$F$59*'DATI BOLLETTA'!$D$58</f>
        <v>0</v>
      </c>
      <c r="P243" s="83">
        <f>+'UNITA E CONSUMI SOTTOUTENZE'!E268*'Articolazione tariffaria'!$F$59*'DATI BOLLETTA'!$D$59</f>
        <v>0</v>
      </c>
      <c r="Q243" s="84">
        <f t="shared" si="49"/>
        <v>0</v>
      </c>
      <c r="R243" s="50"/>
      <c r="S243" s="83">
        <f>+'UNITA E CONSUMI SOTTOUTENZE'!E268*'Articolazione tariffaria'!$F$49*'DATI BOLLETTA'!$D$57</f>
        <v>0</v>
      </c>
      <c r="T243" s="83">
        <f>+'UNITA E CONSUMI SOTTOUTENZE'!E268*'Articolazione tariffaria'!$F$50*'DATI BOLLETTA'!$D$58</f>
        <v>0</v>
      </c>
      <c r="U243" s="83">
        <f>+'UNITA E CONSUMI SOTTOUTENZE'!E268*'Articolazione tariffaria'!$F$51*'DATI BOLLETTA'!$D$59</f>
        <v>0</v>
      </c>
      <c r="V243" s="84">
        <f t="shared" si="50"/>
        <v>0</v>
      </c>
      <c r="W243" s="52"/>
      <c r="X243" s="83">
        <f t="shared" si="51"/>
        <v>0</v>
      </c>
      <c r="Y243" s="83">
        <f t="shared" si="52"/>
        <v>0</v>
      </c>
      <c r="Z243" s="83">
        <f t="shared" si="53"/>
        <v>0</v>
      </c>
      <c r="AA243" s="373" t="str">
        <f t="shared" si="47"/>
        <v/>
      </c>
      <c r="AB243" s="52"/>
      <c r="AC243" s="83">
        <f t="shared" si="56"/>
        <v>0</v>
      </c>
      <c r="AE243" s="106">
        <f t="shared" si="54"/>
        <v>0</v>
      </c>
    </row>
    <row r="244" spans="2:31" ht="21" x14ac:dyDescent="0.25">
      <c r="B244" s="363" t="str">
        <f>+IF(COUNTA('UNITA E CONSUMI SOTTOUTENZE'!C269)&gt;0,'UNITA E CONSUMI SOTTOUTENZE'!B269,"")</f>
        <v/>
      </c>
      <c r="D244" s="83">
        <f>+IF(B244="",0,1*'DATI BOLLETTA'!$D$57*'DATI BOLLETTA'!$C$34*'Articolazione tariffaria'!$F$35)</f>
        <v>0</v>
      </c>
      <c r="E244" s="83">
        <f>+IF(B244="",0,1*'DATI BOLLETTA'!$D$58*'DATI BOLLETTA'!$C$34*'Articolazione tariffaria'!$F$36)</f>
        <v>0</v>
      </c>
      <c r="F244" s="83">
        <f>+IF(B244="",0,1*'DATI BOLLETTA'!$D$59*'DATI BOLLETTA'!$C$34*'Articolazione tariffaria'!$F$37)</f>
        <v>0</v>
      </c>
      <c r="G244" s="84">
        <f t="shared" si="55"/>
        <v>0</v>
      </c>
      <c r="H244" s="50"/>
      <c r="I244" s="130">
        <f>+IF('UNITA E CONSUMI SOTTOUTENZE'!E269&gt;'Articolazione tariffaria'!C$13*'RIPARTIZ SOTTO-UTENZA_dettagl'!C$208,('UNITA E CONSUMI SOTTOUTENZE'!E269-'Articolazione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tariffaria'!C$12*'RIPARTIZ SOTTO-UTENZA_dettagl'!C$208,('UNITA E CONSUMI SOTTOUTENZE'!E269-'Articolazione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tariffaria'!C$11*'RIPARTIZ SOTTO-UTENZA_dettagl'!C$208,('UNITA E CONSUMI SOTTOUTENZE'!E269-'Articolazione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tariffaria'!C$10*'RIPARTIZ SOTTO-UTENZA_dettagl'!C$208,('UNITA E CONSUMI SOTTOUTENZE'!E269-'Articolazione tariffaria'!C$10*'RIPARTIZ SOTTO-UTENZA_dettagl'!C$208)*'Articolazione tariffaria'!F$10+'Articolazione tariffaria'!D$9*'RIPARTIZ SOTTO-UTENZA_dettagl'!C$208*'Articolazione tariffaria'!F$9,'UNITA E CONSUMI SOTTOUTENZE'!E269*'Articolazione tariffaria'!F$9))))*'DATI BOLLETTA'!D$57</f>
        <v>0</v>
      </c>
      <c r="J244" s="83">
        <f>+'UNITA E CONSUMI SOTTOUTENZE'!E269*'Articolazione tariffaria'!$F$31*'DATI BOLLETTA'!$D$58</f>
        <v>0</v>
      </c>
      <c r="K244" s="83">
        <f>+'UNITA E CONSUMI SOTTOUTENZE'!E269*'Articolazione tariffaria'!$F$32*'DATI BOLLETTA'!$D$59</f>
        <v>0</v>
      </c>
      <c r="L244" s="84">
        <f t="shared" si="46"/>
        <v>0</v>
      </c>
      <c r="M244" s="50"/>
      <c r="N244" s="83">
        <f>+'UNITA E CONSUMI SOTTOUTENZE'!E269*'Articolazione tariffaria'!$F$59*'DATI BOLLETTA'!$D$57</f>
        <v>0</v>
      </c>
      <c r="O244" s="83">
        <f>+'UNITA E CONSUMI SOTTOUTENZE'!E269*'Articolazione tariffaria'!$F$59*'DATI BOLLETTA'!$D$58</f>
        <v>0</v>
      </c>
      <c r="P244" s="83">
        <f>+'UNITA E CONSUMI SOTTOUTENZE'!E269*'Articolazione tariffaria'!$F$59*'DATI BOLLETTA'!$D$59</f>
        <v>0</v>
      </c>
      <c r="Q244" s="84">
        <f t="shared" si="49"/>
        <v>0</v>
      </c>
      <c r="R244" s="50"/>
      <c r="S244" s="83">
        <f>+'UNITA E CONSUMI SOTTOUTENZE'!E269*'Articolazione tariffaria'!$F$49*'DATI BOLLETTA'!$D$57</f>
        <v>0</v>
      </c>
      <c r="T244" s="83">
        <f>+'UNITA E CONSUMI SOTTOUTENZE'!E269*'Articolazione tariffaria'!$F$50*'DATI BOLLETTA'!$D$58</f>
        <v>0</v>
      </c>
      <c r="U244" s="83">
        <f>+'UNITA E CONSUMI SOTTOUTENZE'!E269*'Articolazione tariffaria'!$F$51*'DATI BOLLETTA'!$D$59</f>
        <v>0</v>
      </c>
      <c r="V244" s="84">
        <f t="shared" si="50"/>
        <v>0</v>
      </c>
      <c r="W244" s="52"/>
      <c r="X244" s="83">
        <f t="shared" si="51"/>
        <v>0</v>
      </c>
      <c r="Y244" s="83">
        <f t="shared" si="52"/>
        <v>0</v>
      </c>
      <c r="Z244" s="83">
        <f t="shared" si="53"/>
        <v>0</v>
      </c>
      <c r="AA244" s="373" t="str">
        <f t="shared" si="47"/>
        <v/>
      </c>
      <c r="AB244" s="52"/>
      <c r="AC244" s="83">
        <f t="shared" si="56"/>
        <v>0</v>
      </c>
      <c r="AE244" s="106">
        <f t="shared" si="54"/>
        <v>0</v>
      </c>
    </row>
    <row r="245" spans="2:31" ht="21" x14ac:dyDescent="0.25">
      <c r="B245" s="363" t="str">
        <f>+IF(COUNTA('UNITA E CONSUMI SOTTOUTENZE'!C270)&gt;0,'UNITA E CONSUMI SOTTOUTENZE'!B270,"")</f>
        <v/>
      </c>
      <c r="D245" s="83">
        <f>+IF(B245="",0,1*'DATI BOLLETTA'!$D$57*'DATI BOLLETTA'!$C$34*'Articolazione tariffaria'!$F$35)</f>
        <v>0</v>
      </c>
      <c r="E245" s="83">
        <f>+IF(B245="",0,1*'DATI BOLLETTA'!$D$58*'DATI BOLLETTA'!$C$34*'Articolazione tariffaria'!$F$36)</f>
        <v>0</v>
      </c>
      <c r="F245" s="83">
        <f>+IF(B245="",0,1*'DATI BOLLETTA'!$D$59*'DATI BOLLETTA'!$C$34*'Articolazione tariffaria'!$F$37)</f>
        <v>0</v>
      </c>
      <c r="G245" s="84">
        <f t="shared" si="55"/>
        <v>0</v>
      </c>
      <c r="H245" s="50"/>
      <c r="I245" s="130">
        <f>+IF('UNITA E CONSUMI SOTTOUTENZE'!E270&gt;'Articolazione tariffaria'!C$13*'RIPARTIZ SOTTO-UTENZA_dettagl'!C$208,('UNITA E CONSUMI SOTTOUTENZE'!E270-'Articolazione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tariffaria'!C$12*'RIPARTIZ SOTTO-UTENZA_dettagl'!C$208,('UNITA E CONSUMI SOTTOUTENZE'!E270-'Articolazione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tariffaria'!C$11*'RIPARTIZ SOTTO-UTENZA_dettagl'!C$208,('UNITA E CONSUMI SOTTOUTENZE'!E270-'Articolazione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tariffaria'!C$10*'RIPARTIZ SOTTO-UTENZA_dettagl'!C$208,('UNITA E CONSUMI SOTTOUTENZE'!E270-'Articolazione tariffaria'!C$10*'RIPARTIZ SOTTO-UTENZA_dettagl'!C$208)*'Articolazione tariffaria'!F$10+'Articolazione tariffaria'!D$9*'RIPARTIZ SOTTO-UTENZA_dettagl'!C$208*'Articolazione tariffaria'!F$9,'UNITA E CONSUMI SOTTOUTENZE'!E270*'Articolazione tariffaria'!F$9))))*'DATI BOLLETTA'!D$57</f>
        <v>0</v>
      </c>
      <c r="J245" s="83">
        <f>+'UNITA E CONSUMI SOTTOUTENZE'!E270*'Articolazione tariffaria'!$F$31*'DATI BOLLETTA'!$D$58</f>
        <v>0</v>
      </c>
      <c r="K245" s="83">
        <f>+'UNITA E CONSUMI SOTTOUTENZE'!E270*'Articolazione tariffaria'!$F$32*'DATI BOLLETTA'!$D$59</f>
        <v>0</v>
      </c>
      <c r="L245" s="84">
        <f t="shared" si="46"/>
        <v>0</v>
      </c>
      <c r="M245" s="50"/>
      <c r="N245" s="83">
        <f>+'UNITA E CONSUMI SOTTOUTENZE'!E270*'Articolazione tariffaria'!$F$59*'DATI BOLLETTA'!$D$57</f>
        <v>0</v>
      </c>
      <c r="O245" s="83">
        <f>+'UNITA E CONSUMI SOTTOUTENZE'!E270*'Articolazione tariffaria'!$F$59*'DATI BOLLETTA'!$D$58</f>
        <v>0</v>
      </c>
      <c r="P245" s="83">
        <f>+'UNITA E CONSUMI SOTTOUTENZE'!E270*'Articolazione tariffaria'!$F$59*'DATI BOLLETTA'!$D$59</f>
        <v>0</v>
      </c>
      <c r="Q245" s="84">
        <f t="shared" si="49"/>
        <v>0</v>
      </c>
      <c r="R245" s="50"/>
      <c r="S245" s="83">
        <f>+'UNITA E CONSUMI SOTTOUTENZE'!E270*'Articolazione tariffaria'!$F$49*'DATI BOLLETTA'!$D$57</f>
        <v>0</v>
      </c>
      <c r="T245" s="83">
        <f>+'UNITA E CONSUMI SOTTOUTENZE'!E270*'Articolazione tariffaria'!$F$50*'DATI BOLLETTA'!$D$58</f>
        <v>0</v>
      </c>
      <c r="U245" s="83">
        <f>+'UNITA E CONSUMI SOTTOUTENZE'!E270*'Articolazione tariffaria'!$F$51*'DATI BOLLETTA'!$D$59</f>
        <v>0</v>
      </c>
      <c r="V245" s="84">
        <f t="shared" si="50"/>
        <v>0</v>
      </c>
      <c r="W245" s="52"/>
      <c r="X245" s="83">
        <f t="shared" si="51"/>
        <v>0</v>
      </c>
      <c r="Y245" s="83">
        <f t="shared" si="52"/>
        <v>0</v>
      </c>
      <c r="Z245" s="83">
        <f t="shared" si="53"/>
        <v>0</v>
      </c>
      <c r="AA245" s="373" t="str">
        <f t="shared" si="47"/>
        <v/>
      </c>
      <c r="AB245" s="52"/>
      <c r="AC245" s="83">
        <f t="shared" si="56"/>
        <v>0</v>
      </c>
      <c r="AE245" s="106">
        <f t="shared" si="54"/>
        <v>0</v>
      </c>
    </row>
    <row r="246" spans="2:31" ht="21" x14ac:dyDescent="0.25">
      <c r="B246" s="363" t="str">
        <f>+IF(COUNTA('UNITA E CONSUMI SOTTOUTENZE'!C271)&gt;0,'UNITA E CONSUMI SOTTOUTENZE'!B271,"")</f>
        <v/>
      </c>
      <c r="D246" s="83">
        <f>+IF(B246="",0,1*'DATI BOLLETTA'!$D$57*'DATI BOLLETTA'!$C$34*'Articolazione tariffaria'!$F$35)</f>
        <v>0</v>
      </c>
      <c r="E246" s="83">
        <f>+IF(B246="",0,1*'DATI BOLLETTA'!$D$58*'DATI BOLLETTA'!$C$34*'Articolazione tariffaria'!$F$36)</f>
        <v>0</v>
      </c>
      <c r="F246" s="83">
        <f>+IF(B246="",0,1*'DATI BOLLETTA'!$D$59*'DATI BOLLETTA'!$C$34*'Articolazione tariffaria'!$F$37)</f>
        <v>0</v>
      </c>
      <c r="G246" s="84">
        <f t="shared" si="55"/>
        <v>0</v>
      </c>
      <c r="H246" s="50"/>
      <c r="I246" s="130">
        <f>+IF('UNITA E CONSUMI SOTTOUTENZE'!E271&gt;'Articolazione tariffaria'!C$13*'RIPARTIZ SOTTO-UTENZA_dettagl'!C$208,('UNITA E CONSUMI SOTTOUTENZE'!E271-'Articolazione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tariffaria'!C$12*'RIPARTIZ SOTTO-UTENZA_dettagl'!C$208,('UNITA E CONSUMI SOTTOUTENZE'!E271-'Articolazione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tariffaria'!C$11*'RIPARTIZ SOTTO-UTENZA_dettagl'!C$208,('UNITA E CONSUMI SOTTOUTENZE'!E271-'Articolazione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tariffaria'!C$10*'RIPARTIZ SOTTO-UTENZA_dettagl'!C$208,('UNITA E CONSUMI SOTTOUTENZE'!E271-'Articolazione tariffaria'!C$10*'RIPARTIZ SOTTO-UTENZA_dettagl'!C$208)*'Articolazione tariffaria'!F$10+'Articolazione tariffaria'!D$9*'RIPARTIZ SOTTO-UTENZA_dettagl'!C$208*'Articolazione tariffaria'!F$9,'UNITA E CONSUMI SOTTOUTENZE'!E271*'Articolazione tariffaria'!F$9))))*'DATI BOLLETTA'!D$57</f>
        <v>0</v>
      </c>
      <c r="J246" s="83">
        <f>+'UNITA E CONSUMI SOTTOUTENZE'!E271*'Articolazione tariffaria'!$F$31*'DATI BOLLETTA'!$D$58</f>
        <v>0</v>
      </c>
      <c r="K246" s="83">
        <f>+'UNITA E CONSUMI SOTTOUTENZE'!E271*'Articolazione tariffaria'!$F$32*'DATI BOLLETTA'!$D$59</f>
        <v>0</v>
      </c>
      <c r="L246" s="84">
        <f t="shared" si="46"/>
        <v>0</v>
      </c>
      <c r="M246" s="50"/>
      <c r="N246" s="83">
        <f>+'UNITA E CONSUMI SOTTOUTENZE'!E271*'Articolazione tariffaria'!$F$59*'DATI BOLLETTA'!$D$57</f>
        <v>0</v>
      </c>
      <c r="O246" s="83">
        <f>+'UNITA E CONSUMI SOTTOUTENZE'!E271*'Articolazione tariffaria'!$F$59*'DATI BOLLETTA'!$D$58</f>
        <v>0</v>
      </c>
      <c r="P246" s="83">
        <f>+'UNITA E CONSUMI SOTTOUTENZE'!E271*'Articolazione tariffaria'!$F$59*'DATI BOLLETTA'!$D$59</f>
        <v>0</v>
      </c>
      <c r="Q246" s="84">
        <f t="shared" si="49"/>
        <v>0</v>
      </c>
      <c r="R246" s="50"/>
      <c r="S246" s="83">
        <f>+'UNITA E CONSUMI SOTTOUTENZE'!E271*'Articolazione tariffaria'!$F$49*'DATI BOLLETTA'!$D$57</f>
        <v>0</v>
      </c>
      <c r="T246" s="83">
        <f>+'UNITA E CONSUMI SOTTOUTENZE'!E271*'Articolazione tariffaria'!$F$50*'DATI BOLLETTA'!$D$58</f>
        <v>0</v>
      </c>
      <c r="U246" s="83">
        <f>+'UNITA E CONSUMI SOTTOUTENZE'!E271*'Articolazione tariffaria'!$F$51*'DATI BOLLETTA'!$D$59</f>
        <v>0</v>
      </c>
      <c r="V246" s="84">
        <f t="shared" si="50"/>
        <v>0</v>
      </c>
      <c r="W246" s="52"/>
      <c r="X246" s="83">
        <f t="shared" si="51"/>
        <v>0</v>
      </c>
      <c r="Y246" s="83">
        <f t="shared" si="52"/>
        <v>0</v>
      </c>
      <c r="Z246" s="83">
        <f t="shared" si="53"/>
        <v>0</v>
      </c>
      <c r="AA246" s="373" t="str">
        <f t="shared" si="47"/>
        <v/>
      </c>
      <c r="AB246" s="52"/>
      <c r="AC246" s="83">
        <f t="shared" si="56"/>
        <v>0</v>
      </c>
      <c r="AE246" s="106">
        <f t="shared" si="54"/>
        <v>0</v>
      </c>
    </row>
    <row r="247" spans="2:31" ht="21" x14ac:dyDescent="0.25">
      <c r="B247" s="363" t="str">
        <f>+IF(COUNTA('UNITA E CONSUMI SOTTOUTENZE'!C272)&gt;0,'UNITA E CONSUMI SOTTOUTENZE'!B272,"")</f>
        <v/>
      </c>
      <c r="D247" s="83">
        <f>+IF(B247="",0,1*'DATI BOLLETTA'!$D$57*'DATI BOLLETTA'!$C$34*'Articolazione tariffaria'!$F$35)</f>
        <v>0</v>
      </c>
      <c r="E247" s="83">
        <f>+IF(B247="",0,1*'DATI BOLLETTA'!$D$58*'DATI BOLLETTA'!$C$34*'Articolazione tariffaria'!$F$36)</f>
        <v>0</v>
      </c>
      <c r="F247" s="83">
        <f>+IF(B247="",0,1*'DATI BOLLETTA'!$D$59*'DATI BOLLETTA'!$C$34*'Articolazione tariffaria'!$F$37)</f>
        <v>0</v>
      </c>
      <c r="G247" s="84">
        <f t="shared" si="55"/>
        <v>0</v>
      </c>
      <c r="H247" s="50"/>
      <c r="I247" s="130">
        <f>+IF('UNITA E CONSUMI SOTTOUTENZE'!E272&gt;'Articolazione tariffaria'!C$13*'RIPARTIZ SOTTO-UTENZA_dettagl'!C$208,('UNITA E CONSUMI SOTTOUTENZE'!E272-'Articolazione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tariffaria'!C$12*'RIPARTIZ SOTTO-UTENZA_dettagl'!C$208,('UNITA E CONSUMI SOTTOUTENZE'!E272-'Articolazione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tariffaria'!C$11*'RIPARTIZ SOTTO-UTENZA_dettagl'!C$208,('UNITA E CONSUMI SOTTOUTENZE'!E272-'Articolazione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tariffaria'!C$10*'RIPARTIZ SOTTO-UTENZA_dettagl'!C$208,('UNITA E CONSUMI SOTTOUTENZE'!E272-'Articolazione tariffaria'!C$10*'RIPARTIZ SOTTO-UTENZA_dettagl'!C$208)*'Articolazione tariffaria'!F$10+'Articolazione tariffaria'!D$9*'RIPARTIZ SOTTO-UTENZA_dettagl'!C$208*'Articolazione tariffaria'!F$9,'UNITA E CONSUMI SOTTOUTENZE'!E272*'Articolazione tariffaria'!F$9))))*'DATI BOLLETTA'!D$57</f>
        <v>0</v>
      </c>
      <c r="J247" s="83">
        <f>+'UNITA E CONSUMI SOTTOUTENZE'!E272*'Articolazione tariffaria'!$F$31*'DATI BOLLETTA'!$D$58</f>
        <v>0</v>
      </c>
      <c r="K247" s="83">
        <f>+'UNITA E CONSUMI SOTTOUTENZE'!E272*'Articolazione tariffaria'!$F$32*'DATI BOLLETTA'!$D$59</f>
        <v>0</v>
      </c>
      <c r="L247" s="84">
        <f t="shared" si="46"/>
        <v>0</v>
      </c>
      <c r="M247" s="50"/>
      <c r="N247" s="83">
        <f>+'UNITA E CONSUMI SOTTOUTENZE'!E272*'Articolazione tariffaria'!$F$59*'DATI BOLLETTA'!$D$57</f>
        <v>0</v>
      </c>
      <c r="O247" s="83">
        <f>+'UNITA E CONSUMI SOTTOUTENZE'!E272*'Articolazione tariffaria'!$F$59*'DATI BOLLETTA'!$D$58</f>
        <v>0</v>
      </c>
      <c r="P247" s="83">
        <f>+'UNITA E CONSUMI SOTTOUTENZE'!E272*'Articolazione tariffaria'!$F$59*'DATI BOLLETTA'!$D$59</f>
        <v>0</v>
      </c>
      <c r="Q247" s="84">
        <f t="shared" si="49"/>
        <v>0</v>
      </c>
      <c r="R247" s="50"/>
      <c r="S247" s="83">
        <f>+'UNITA E CONSUMI SOTTOUTENZE'!E272*'Articolazione tariffaria'!$F$49*'DATI BOLLETTA'!$D$57</f>
        <v>0</v>
      </c>
      <c r="T247" s="83">
        <f>+'UNITA E CONSUMI SOTTOUTENZE'!E272*'Articolazione tariffaria'!$F$50*'DATI BOLLETTA'!$D$58</f>
        <v>0</v>
      </c>
      <c r="U247" s="83">
        <f>+'UNITA E CONSUMI SOTTOUTENZE'!E272*'Articolazione tariffaria'!$F$51*'DATI BOLLETTA'!$D$59</f>
        <v>0</v>
      </c>
      <c r="V247" s="84">
        <f t="shared" si="50"/>
        <v>0</v>
      </c>
      <c r="W247" s="52"/>
      <c r="X247" s="83">
        <f t="shared" si="51"/>
        <v>0</v>
      </c>
      <c r="Y247" s="83">
        <f t="shared" si="52"/>
        <v>0</v>
      </c>
      <c r="Z247" s="83">
        <f t="shared" si="53"/>
        <v>0</v>
      </c>
      <c r="AA247" s="373" t="str">
        <f t="shared" si="47"/>
        <v/>
      </c>
      <c r="AB247" s="52"/>
      <c r="AC247" s="83">
        <f t="shared" si="56"/>
        <v>0</v>
      </c>
      <c r="AE247" s="106">
        <f t="shared" si="54"/>
        <v>0</v>
      </c>
    </row>
    <row r="248" spans="2:31" ht="21" x14ac:dyDescent="0.25">
      <c r="B248" s="363" t="str">
        <f>+IF(COUNTA('UNITA E CONSUMI SOTTOUTENZE'!C273)&gt;0,'UNITA E CONSUMI SOTTOUTENZE'!B273,"")</f>
        <v/>
      </c>
      <c r="D248" s="83">
        <f>+IF(B248="",0,1*'DATI BOLLETTA'!$D$57*'DATI BOLLETTA'!$C$34*'Articolazione tariffaria'!$F$35)</f>
        <v>0</v>
      </c>
      <c r="E248" s="83">
        <f>+IF(B248="",0,1*'DATI BOLLETTA'!$D$58*'DATI BOLLETTA'!$C$34*'Articolazione tariffaria'!$F$36)</f>
        <v>0</v>
      </c>
      <c r="F248" s="83">
        <f>+IF(B248="",0,1*'DATI BOLLETTA'!$D$59*'DATI BOLLETTA'!$C$34*'Articolazione tariffaria'!$F$37)</f>
        <v>0</v>
      </c>
      <c r="G248" s="84">
        <f t="shared" si="55"/>
        <v>0</v>
      </c>
      <c r="H248" s="50"/>
      <c r="I248" s="130">
        <f>+IF('UNITA E CONSUMI SOTTOUTENZE'!E273&gt;'Articolazione tariffaria'!C$13*'RIPARTIZ SOTTO-UTENZA_dettagl'!C$208,('UNITA E CONSUMI SOTTOUTENZE'!E273-'Articolazione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tariffaria'!C$12*'RIPARTIZ SOTTO-UTENZA_dettagl'!C$208,('UNITA E CONSUMI SOTTOUTENZE'!E273-'Articolazione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tariffaria'!C$11*'RIPARTIZ SOTTO-UTENZA_dettagl'!C$208,('UNITA E CONSUMI SOTTOUTENZE'!E273-'Articolazione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tariffaria'!C$10*'RIPARTIZ SOTTO-UTENZA_dettagl'!C$208,('UNITA E CONSUMI SOTTOUTENZE'!E273-'Articolazione tariffaria'!C$10*'RIPARTIZ SOTTO-UTENZA_dettagl'!C$208)*'Articolazione tariffaria'!F$10+'Articolazione tariffaria'!D$9*'RIPARTIZ SOTTO-UTENZA_dettagl'!C$208*'Articolazione tariffaria'!F$9,'UNITA E CONSUMI SOTTOUTENZE'!E273*'Articolazione tariffaria'!F$9))))*'DATI BOLLETTA'!D$57</f>
        <v>0</v>
      </c>
      <c r="J248" s="83">
        <f>+'UNITA E CONSUMI SOTTOUTENZE'!E273*'Articolazione tariffaria'!$F$31*'DATI BOLLETTA'!$D$58</f>
        <v>0</v>
      </c>
      <c r="K248" s="83">
        <f>+'UNITA E CONSUMI SOTTOUTENZE'!E273*'Articolazione tariffaria'!$F$32*'DATI BOLLETTA'!$D$59</f>
        <v>0</v>
      </c>
      <c r="L248" s="84">
        <f t="shared" si="46"/>
        <v>0</v>
      </c>
      <c r="M248" s="50"/>
      <c r="N248" s="83">
        <f>+'UNITA E CONSUMI SOTTOUTENZE'!E273*'Articolazione tariffaria'!$F$59*'DATI BOLLETTA'!$D$57</f>
        <v>0</v>
      </c>
      <c r="O248" s="83">
        <f>+'UNITA E CONSUMI SOTTOUTENZE'!E273*'Articolazione tariffaria'!$F$59*'DATI BOLLETTA'!$D$58</f>
        <v>0</v>
      </c>
      <c r="P248" s="83">
        <f>+'UNITA E CONSUMI SOTTOUTENZE'!E273*'Articolazione tariffaria'!$F$59*'DATI BOLLETTA'!$D$59</f>
        <v>0</v>
      </c>
      <c r="Q248" s="84">
        <f t="shared" si="49"/>
        <v>0</v>
      </c>
      <c r="R248" s="50"/>
      <c r="S248" s="83">
        <f>+'UNITA E CONSUMI SOTTOUTENZE'!E273*'Articolazione tariffaria'!$F$49*'DATI BOLLETTA'!$D$57</f>
        <v>0</v>
      </c>
      <c r="T248" s="83">
        <f>+'UNITA E CONSUMI SOTTOUTENZE'!E273*'Articolazione tariffaria'!$F$50*'DATI BOLLETTA'!$D$58</f>
        <v>0</v>
      </c>
      <c r="U248" s="83">
        <f>+'UNITA E CONSUMI SOTTOUTENZE'!E273*'Articolazione tariffaria'!$F$51*'DATI BOLLETTA'!$D$59</f>
        <v>0</v>
      </c>
      <c r="V248" s="84">
        <f t="shared" si="50"/>
        <v>0</v>
      </c>
      <c r="W248" s="52"/>
      <c r="X248" s="83">
        <f t="shared" si="51"/>
        <v>0</v>
      </c>
      <c r="Y248" s="83">
        <f t="shared" si="52"/>
        <v>0</v>
      </c>
      <c r="Z248" s="83">
        <f t="shared" si="53"/>
        <v>0</v>
      </c>
      <c r="AA248" s="373" t="str">
        <f t="shared" si="47"/>
        <v/>
      </c>
      <c r="AB248" s="52"/>
      <c r="AC248" s="83">
        <f t="shared" si="56"/>
        <v>0</v>
      </c>
      <c r="AE248" s="106">
        <f t="shared" si="54"/>
        <v>0</v>
      </c>
    </row>
    <row r="249" spans="2:31" ht="21" x14ac:dyDescent="0.25">
      <c r="B249" s="363" t="str">
        <f>+IF(COUNTA('UNITA E CONSUMI SOTTOUTENZE'!C274)&gt;0,'UNITA E CONSUMI SOTTOUTENZE'!B274,"")</f>
        <v/>
      </c>
      <c r="D249" s="83">
        <f>+IF(B249="",0,1*'DATI BOLLETTA'!$D$57*'DATI BOLLETTA'!$C$34*'Articolazione tariffaria'!$F$35)</f>
        <v>0</v>
      </c>
      <c r="E249" s="83">
        <f>+IF(B249="",0,1*'DATI BOLLETTA'!$D$58*'DATI BOLLETTA'!$C$34*'Articolazione tariffaria'!$F$36)</f>
        <v>0</v>
      </c>
      <c r="F249" s="83">
        <f>+IF(B249="",0,1*'DATI BOLLETTA'!$D$59*'DATI BOLLETTA'!$C$34*'Articolazione tariffaria'!$F$37)</f>
        <v>0</v>
      </c>
      <c r="G249" s="84">
        <f t="shared" si="55"/>
        <v>0</v>
      </c>
      <c r="H249" s="50"/>
      <c r="I249" s="130">
        <f>+IF('UNITA E CONSUMI SOTTOUTENZE'!E274&gt;'Articolazione tariffaria'!C$13*'RIPARTIZ SOTTO-UTENZA_dettagl'!C$208,('UNITA E CONSUMI SOTTOUTENZE'!E274-'Articolazione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tariffaria'!C$12*'RIPARTIZ SOTTO-UTENZA_dettagl'!C$208,('UNITA E CONSUMI SOTTOUTENZE'!E274-'Articolazione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tariffaria'!C$11*'RIPARTIZ SOTTO-UTENZA_dettagl'!C$208,('UNITA E CONSUMI SOTTOUTENZE'!E274-'Articolazione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tariffaria'!C$10*'RIPARTIZ SOTTO-UTENZA_dettagl'!C$208,('UNITA E CONSUMI SOTTOUTENZE'!E274-'Articolazione tariffaria'!C$10*'RIPARTIZ SOTTO-UTENZA_dettagl'!C$208)*'Articolazione tariffaria'!F$10+'Articolazione tariffaria'!D$9*'RIPARTIZ SOTTO-UTENZA_dettagl'!C$208*'Articolazione tariffaria'!F$9,'UNITA E CONSUMI SOTTOUTENZE'!E274*'Articolazione tariffaria'!F$9))))*'DATI BOLLETTA'!D$57</f>
        <v>0</v>
      </c>
      <c r="J249" s="83">
        <f>+'UNITA E CONSUMI SOTTOUTENZE'!E274*'Articolazione tariffaria'!$F$31*'DATI BOLLETTA'!$D$58</f>
        <v>0</v>
      </c>
      <c r="K249" s="83">
        <f>+'UNITA E CONSUMI SOTTOUTENZE'!E274*'Articolazione tariffaria'!$F$32*'DATI BOLLETTA'!$D$59</f>
        <v>0</v>
      </c>
      <c r="L249" s="84">
        <f t="shared" si="46"/>
        <v>0</v>
      </c>
      <c r="M249" s="50"/>
      <c r="N249" s="83">
        <f>+'UNITA E CONSUMI SOTTOUTENZE'!E274*'Articolazione tariffaria'!$F$59*'DATI BOLLETTA'!$D$57</f>
        <v>0</v>
      </c>
      <c r="O249" s="83">
        <f>+'UNITA E CONSUMI SOTTOUTENZE'!E274*'Articolazione tariffaria'!$F$59*'DATI BOLLETTA'!$D$58</f>
        <v>0</v>
      </c>
      <c r="P249" s="83">
        <f>+'UNITA E CONSUMI SOTTOUTENZE'!E274*'Articolazione tariffaria'!$F$59*'DATI BOLLETTA'!$D$59</f>
        <v>0</v>
      </c>
      <c r="Q249" s="84">
        <f t="shared" si="49"/>
        <v>0</v>
      </c>
      <c r="R249" s="50"/>
      <c r="S249" s="83">
        <f>+'UNITA E CONSUMI SOTTOUTENZE'!E274*'Articolazione tariffaria'!$F$49*'DATI BOLLETTA'!$D$57</f>
        <v>0</v>
      </c>
      <c r="T249" s="83">
        <f>+'UNITA E CONSUMI SOTTOUTENZE'!E274*'Articolazione tariffaria'!$F$50*'DATI BOLLETTA'!$D$58</f>
        <v>0</v>
      </c>
      <c r="U249" s="83">
        <f>+'UNITA E CONSUMI SOTTOUTENZE'!E274*'Articolazione tariffaria'!$F$51*'DATI BOLLETTA'!$D$59</f>
        <v>0</v>
      </c>
      <c r="V249" s="84">
        <f t="shared" si="50"/>
        <v>0</v>
      </c>
      <c r="W249" s="52"/>
      <c r="X249" s="83">
        <f t="shared" si="51"/>
        <v>0</v>
      </c>
      <c r="Y249" s="83">
        <f t="shared" si="52"/>
        <v>0</v>
      </c>
      <c r="Z249" s="83">
        <f t="shared" si="53"/>
        <v>0</v>
      </c>
      <c r="AA249" s="373" t="str">
        <f t="shared" si="47"/>
        <v/>
      </c>
      <c r="AB249" s="52"/>
      <c r="AC249" s="83">
        <f t="shared" si="56"/>
        <v>0</v>
      </c>
      <c r="AE249" s="106">
        <f t="shared" si="54"/>
        <v>0</v>
      </c>
    </row>
    <row r="250" spans="2:31" ht="21" x14ac:dyDescent="0.25">
      <c r="B250" s="363" t="str">
        <f>+IF(COUNTA('UNITA E CONSUMI SOTTOUTENZE'!C275)&gt;0,'UNITA E CONSUMI SOTTOUTENZE'!B275,"")</f>
        <v/>
      </c>
      <c r="D250" s="83">
        <f>+IF(B250="",0,1*'DATI BOLLETTA'!$D$57*'DATI BOLLETTA'!$C$34*'Articolazione tariffaria'!$F$35)</f>
        <v>0</v>
      </c>
      <c r="E250" s="83">
        <f>+IF(B250="",0,1*'DATI BOLLETTA'!$D$58*'DATI BOLLETTA'!$C$34*'Articolazione tariffaria'!$F$36)</f>
        <v>0</v>
      </c>
      <c r="F250" s="83">
        <f>+IF(B250="",0,1*'DATI BOLLETTA'!$D$59*'DATI BOLLETTA'!$C$34*'Articolazione tariffaria'!$F$37)</f>
        <v>0</v>
      </c>
      <c r="G250" s="84">
        <f t="shared" si="55"/>
        <v>0</v>
      </c>
      <c r="H250" s="50"/>
      <c r="I250" s="130">
        <f>+IF('UNITA E CONSUMI SOTTOUTENZE'!E275&gt;'Articolazione tariffaria'!C$13*'RIPARTIZ SOTTO-UTENZA_dettagl'!C$208,('UNITA E CONSUMI SOTTOUTENZE'!E275-'Articolazione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tariffaria'!C$12*'RIPARTIZ SOTTO-UTENZA_dettagl'!C$208,('UNITA E CONSUMI SOTTOUTENZE'!E275-'Articolazione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tariffaria'!C$11*'RIPARTIZ SOTTO-UTENZA_dettagl'!C$208,('UNITA E CONSUMI SOTTOUTENZE'!E275-'Articolazione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tariffaria'!C$10*'RIPARTIZ SOTTO-UTENZA_dettagl'!C$208,('UNITA E CONSUMI SOTTOUTENZE'!E275-'Articolazione tariffaria'!C$10*'RIPARTIZ SOTTO-UTENZA_dettagl'!C$208)*'Articolazione tariffaria'!F$10+'Articolazione tariffaria'!D$9*'RIPARTIZ SOTTO-UTENZA_dettagl'!C$208*'Articolazione tariffaria'!F$9,'UNITA E CONSUMI SOTTOUTENZE'!E275*'Articolazione tariffaria'!F$9))))*'DATI BOLLETTA'!D$57</f>
        <v>0</v>
      </c>
      <c r="J250" s="83">
        <f>+'UNITA E CONSUMI SOTTOUTENZE'!E275*'Articolazione tariffaria'!$F$31*'DATI BOLLETTA'!$D$58</f>
        <v>0</v>
      </c>
      <c r="K250" s="83">
        <f>+'UNITA E CONSUMI SOTTOUTENZE'!E275*'Articolazione tariffaria'!$F$32*'DATI BOLLETTA'!$D$59</f>
        <v>0</v>
      </c>
      <c r="L250" s="84">
        <f t="shared" si="46"/>
        <v>0</v>
      </c>
      <c r="M250" s="50"/>
      <c r="N250" s="83">
        <f>+'UNITA E CONSUMI SOTTOUTENZE'!E275*'Articolazione tariffaria'!$F$59*'DATI BOLLETTA'!$D$57</f>
        <v>0</v>
      </c>
      <c r="O250" s="83">
        <f>+'UNITA E CONSUMI SOTTOUTENZE'!E275*'Articolazione tariffaria'!$F$59*'DATI BOLLETTA'!$D$58</f>
        <v>0</v>
      </c>
      <c r="P250" s="83">
        <f>+'UNITA E CONSUMI SOTTOUTENZE'!E275*'Articolazione tariffaria'!$F$59*'DATI BOLLETTA'!$D$59</f>
        <v>0</v>
      </c>
      <c r="Q250" s="84">
        <f t="shared" si="49"/>
        <v>0</v>
      </c>
      <c r="R250" s="50"/>
      <c r="S250" s="83">
        <f>+'UNITA E CONSUMI SOTTOUTENZE'!E275*'Articolazione tariffaria'!$F$49*'DATI BOLLETTA'!$D$57</f>
        <v>0</v>
      </c>
      <c r="T250" s="83">
        <f>+'UNITA E CONSUMI SOTTOUTENZE'!E275*'Articolazione tariffaria'!$F$50*'DATI BOLLETTA'!$D$58</f>
        <v>0</v>
      </c>
      <c r="U250" s="83">
        <f>+'UNITA E CONSUMI SOTTOUTENZE'!E275*'Articolazione tariffaria'!$F$51*'DATI BOLLETTA'!$D$59</f>
        <v>0</v>
      </c>
      <c r="V250" s="84">
        <f t="shared" si="50"/>
        <v>0</v>
      </c>
      <c r="W250" s="52"/>
      <c r="X250" s="83">
        <f t="shared" si="51"/>
        <v>0</v>
      </c>
      <c r="Y250" s="83">
        <f t="shared" si="52"/>
        <v>0</v>
      </c>
      <c r="Z250" s="83">
        <f t="shared" si="53"/>
        <v>0</v>
      </c>
      <c r="AA250" s="373" t="str">
        <f t="shared" si="47"/>
        <v/>
      </c>
      <c r="AB250" s="52"/>
      <c r="AC250" s="83">
        <f t="shared" si="56"/>
        <v>0</v>
      </c>
      <c r="AE250" s="106">
        <f t="shared" si="54"/>
        <v>0</v>
      </c>
    </row>
    <row r="251" spans="2:31" ht="21" x14ac:dyDescent="0.25">
      <c r="B251" s="363" t="str">
        <f>+IF(COUNTA('UNITA E CONSUMI SOTTOUTENZE'!C276)&gt;0,'UNITA E CONSUMI SOTTOUTENZE'!B276,"")</f>
        <v/>
      </c>
      <c r="D251" s="83">
        <f>+IF(B251="",0,1*'DATI BOLLETTA'!$D$57*'DATI BOLLETTA'!$C$34*'Articolazione tariffaria'!$F$35)</f>
        <v>0</v>
      </c>
      <c r="E251" s="83">
        <f>+IF(B251="",0,1*'DATI BOLLETTA'!$D$58*'DATI BOLLETTA'!$C$34*'Articolazione tariffaria'!$F$36)</f>
        <v>0</v>
      </c>
      <c r="F251" s="83">
        <f>+IF(B251="",0,1*'DATI BOLLETTA'!$D$59*'DATI BOLLETTA'!$C$34*'Articolazione tariffaria'!$F$37)</f>
        <v>0</v>
      </c>
      <c r="G251" s="84">
        <f t="shared" si="55"/>
        <v>0</v>
      </c>
      <c r="H251" s="50"/>
      <c r="I251" s="130">
        <f>+IF('UNITA E CONSUMI SOTTOUTENZE'!E276&gt;'Articolazione tariffaria'!C$13*'RIPARTIZ SOTTO-UTENZA_dettagl'!C$208,('UNITA E CONSUMI SOTTOUTENZE'!E276-'Articolazione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tariffaria'!C$12*'RIPARTIZ SOTTO-UTENZA_dettagl'!C$208,('UNITA E CONSUMI SOTTOUTENZE'!E276-'Articolazione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tariffaria'!C$11*'RIPARTIZ SOTTO-UTENZA_dettagl'!C$208,('UNITA E CONSUMI SOTTOUTENZE'!E276-'Articolazione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tariffaria'!C$10*'RIPARTIZ SOTTO-UTENZA_dettagl'!C$208,('UNITA E CONSUMI SOTTOUTENZE'!E276-'Articolazione tariffaria'!C$10*'RIPARTIZ SOTTO-UTENZA_dettagl'!C$208)*'Articolazione tariffaria'!F$10+'Articolazione tariffaria'!D$9*'RIPARTIZ SOTTO-UTENZA_dettagl'!C$208*'Articolazione tariffaria'!F$9,'UNITA E CONSUMI SOTTOUTENZE'!E276*'Articolazione tariffaria'!F$9))))*'DATI BOLLETTA'!D$57</f>
        <v>0</v>
      </c>
      <c r="J251" s="83">
        <f>+'UNITA E CONSUMI SOTTOUTENZE'!E276*'Articolazione tariffaria'!$F$31*'DATI BOLLETTA'!$D$58</f>
        <v>0</v>
      </c>
      <c r="K251" s="83">
        <f>+'UNITA E CONSUMI SOTTOUTENZE'!E276*'Articolazione tariffaria'!$F$32*'DATI BOLLETTA'!$D$59</f>
        <v>0</v>
      </c>
      <c r="L251" s="84">
        <f t="shared" ref="L251:L308" si="57">+SUM(I251:K251)</f>
        <v>0</v>
      </c>
      <c r="M251" s="50"/>
      <c r="N251" s="83">
        <f>+'UNITA E CONSUMI SOTTOUTENZE'!E276*'Articolazione tariffaria'!$F$59*'DATI BOLLETTA'!$D$57</f>
        <v>0</v>
      </c>
      <c r="O251" s="83">
        <f>+'UNITA E CONSUMI SOTTOUTENZE'!E276*'Articolazione tariffaria'!$F$59*'DATI BOLLETTA'!$D$58</f>
        <v>0</v>
      </c>
      <c r="P251" s="83">
        <f>+'UNITA E CONSUMI SOTTOUTENZE'!E276*'Articolazione tariffaria'!$F$59*'DATI BOLLETTA'!$D$59</f>
        <v>0</v>
      </c>
      <c r="Q251" s="84">
        <f t="shared" si="49"/>
        <v>0</v>
      </c>
      <c r="R251" s="50"/>
      <c r="S251" s="83">
        <f>+'UNITA E CONSUMI SOTTOUTENZE'!E276*'Articolazione tariffaria'!$F$49*'DATI BOLLETTA'!$D$57</f>
        <v>0</v>
      </c>
      <c r="T251" s="83">
        <f>+'UNITA E CONSUMI SOTTOUTENZE'!E276*'Articolazione tariffaria'!$F$50*'DATI BOLLETTA'!$D$58</f>
        <v>0</v>
      </c>
      <c r="U251" s="83">
        <f>+'UNITA E CONSUMI SOTTOUTENZE'!E276*'Articolazione tariffaria'!$F$51*'DATI BOLLETTA'!$D$59</f>
        <v>0</v>
      </c>
      <c r="V251" s="84">
        <f t="shared" si="50"/>
        <v>0</v>
      </c>
      <c r="W251" s="52"/>
      <c r="X251" s="83">
        <f t="shared" si="51"/>
        <v>0</v>
      </c>
      <c r="Y251" s="83">
        <f t="shared" si="52"/>
        <v>0</v>
      </c>
      <c r="Z251" s="83">
        <f t="shared" si="53"/>
        <v>0</v>
      </c>
      <c r="AA251" s="373" t="str">
        <f t="shared" si="47"/>
        <v/>
      </c>
      <c r="AB251" s="52"/>
      <c r="AC251" s="83">
        <f t="shared" si="56"/>
        <v>0</v>
      </c>
      <c r="AE251" s="106">
        <f t="shared" si="54"/>
        <v>0</v>
      </c>
    </row>
    <row r="252" spans="2:31" ht="21" x14ac:dyDescent="0.25">
      <c r="B252" s="363" t="str">
        <f>+IF(COUNTA('UNITA E CONSUMI SOTTOUTENZE'!C277)&gt;0,'UNITA E CONSUMI SOTTOUTENZE'!B277,"")</f>
        <v/>
      </c>
      <c r="D252" s="83">
        <f>+IF(B252="",0,1*'DATI BOLLETTA'!$D$57*'DATI BOLLETTA'!$C$34*'Articolazione tariffaria'!$F$35)</f>
        <v>0</v>
      </c>
      <c r="E252" s="83">
        <f>+IF(B252="",0,1*'DATI BOLLETTA'!$D$58*'DATI BOLLETTA'!$C$34*'Articolazione tariffaria'!$F$36)</f>
        <v>0</v>
      </c>
      <c r="F252" s="83">
        <f>+IF(B252="",0,1*'DATI BOLLETTA'!$D$59*'DATI BOLLETTA'!$C$34*'Articolazione tariffaria'!$F$37)</f>
        <v>0</v>
      </c>
      <c r="G252" s="84">
        <f t="shared" si="55"/>
        <v>0</v>
      </c>
      <c r="H252" s="50"/>
      <c r="I252" s="130">
        <f>+IF('UNITA E CONSUMI SOTTOUTENZE'!E277&gt;'Articolazione tariffaria'!C$13*'RIPARTIZ SOTTO-UTENZA_dettagl'!C$208,('UNITA E CONSUMI SOTTOUTENZE'!E277-'Articolazione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tariffaria'!C$12*'RIPARTIZ SOTTO-UTENZA_dettagl'!C$208,('UNITA E CONSUMI SOTTOUTENZE'!E277-'Articolazione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tariffaria'!C$11*'RIPARTIZ SOTTO-UTENZA_dettagl'!C$208,('UNITA E CONSUMI SOTTOUTENZE'!E277-'Articolazione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tariffaria'!C$10*'RIPARTIZ SOTTO-UTENZA_dettagl'!C$208,('UNITA E CONSUMI SOTTOUTENZE'!E277-'Articolazione tariffaria'!C$10*'RIPARTIZ SOTTO-UTENZA_dettagl'!C$208)*'Articolazione tariffaria'!F$10+'Articolazione tariffaria'!D$9*'RIPARTIZ SOTTO-UTENZA_dettagl'!C$208*'Articolazione tariffaria'!F$9,'UNITA E CONSUMI SOTTOUTENZE'!E277*'Articolazione tariffaria'!F$9))))*'DATI BOLLETTA'!D$57</f>
        <v>0</v>
      </c>
      <c r="J252" s="83">
        <f>+'UNITA E CONSUMI SOTTOUTENZE'!E277*'Articolazione tariffaria'!$F$31*'DATI BOLLETTA'!$D$58</f>
        <v>0</v>
      </c>
      <c r="K252" s="83">
        <f>+'UNITA E CONSUMI SOTTOUTENZE'!E277*'Articolazione tariffaria'!$F$32*'DATI BOLLETTA'!$D$59</f>
        <v>0</v>
      </c>
      <c r="L252" s="84">
        <f t="shared" si="57"/>
        <v>0</v>
      </c>
      <c r="M252" s="50"/>
      <c r="N252" s="83">
        <f>+'UNITA E CONSUMI SOTTOUTENZE'!E277*'Articolazione tariffaria'!$F$59*'DATI BOLLETTA'!$D$57</f>
        <v>0</v>
      </c>
      <c r="O252" s="83">
        <f>+'UNITA E CONSUMI SOTTOUTENZE'!E277*'Articolazione tariffaria'!$F$59*'DATI BOLLETTA'!$D$58</f>
        <v>0</v>
      </c>
      <c r="P252" s="83">
        <f>+'UNITA E CONSUMI SOTTOUTENZE'!E277*'Articolazione tariffaria'!$F$59*'DATI BOLLETTA'!$D$59</f>
        <v>0</v>
      </c>
      <c r="Q252" s="84">
        <f t="shared" si="49"/>
        <v>0</v>
      </c>
      <c r="R252" s="50"/>
      <c r="S252" s="83">
        <f>+'UNITA E CONSUMI SOTTOUTENZE'!E277*'Articolazione tariffaria'!$F$49*'DATI BOLLETTA'!$D$57</f>
        <v>0</v>
      </c>
      <c r="T252" s="83">
        <f>+'UNITA E CONSUMI SOTTOUTENZE'!E277*'Articolazione tariffaria'!$F$50*'DATI BOLLETTA'!$D$58</f>
        <v>0</v>
      </c>
      <c r="U252" s="83">
        <f>+'UNITA E CONSUMI SOTTOUTENZE'!E277*'Articolazione tariffaria'!$F$51*'DATI BOLLETTA'!$D$59</f>
        <v>0</v>
      </c>
      <c r="V252" s="84">
        <f t="shared" si="50"/>
        <v>0</v>
      </c>
      <c r="W252" s="52"/>
      <c r="X252" s="83">
        <f t="shared" si="51"/>
        <v>0</v>
      </c>
      <c r="Y252" s="83">
        <f t="shared" si="52"/>
        <v>0</v>
      </c>
      <c r="Z252" s="83">
        <f t="shared" si="53"/>
        <v>0</v>
      </c>
      <c r="AA252" s="373" t="str">
        <f t="shared" si="47"/>
        <v/>
      </c>
      <c r="AB252" s="52"/>
      <c r="AC252" s="83">
        <f t="shared" si="56"/>
        <v>0</v>
      </c>
      <c r="AE252" s="106">
        <f t="shared" si="54"/>
        <v>0</v>
      </c>
    </row>
    <row r="253" spans="2:31" ht="21" x14ac:dyDescent="0.25">
      <c r="B253" s="363" t="str">
        <f>+IF(COUNTA('UNITA E CONSUMI SOTTOUTENZE'!C278)&gt;0,'UNITA E CONSUMI SOTTOUTENZE'!B278,"")</f>
        <v/>
      </c>
      <c r="D253" s="83">
        <f>+IF(B253="",0,1*'DATI BOLLETTA'!$D$57*'DATI BOLLETTA'!$C$34*'Articolazione tariffaria'!$F$35)</f>
        <v>0</v>
      </c>
      <c r="E253" s="83">
        <f>+IF(B253="",0,1*'DATI BOLLETTA'!$D$58*'DATI BOLLETTA'!$C$34*'Articolazione tariffaria'!$F$36)</f>
        <v>0</v>
      </c>
      <c r="F253" s="83">
        <f>+IF(B253="",0,1*'DATI BOLLETTA'!$D$59*'DATI BOLLETTA'!$C$34*'Articolazione tariffaria'!$F$37)</f>
        <v>0</v>
      </c>
      <c r="G253" s="84">
        <f t="shared" si="55"/>
        <v>0</v>
      </c>
      <c r="H253" s="50"/>
      <c r="I253" s="130">
        <f>+IF('UNITA E CONSUMI SOTTOUTENZE'!E278&gt;'Articolazione tariffaria'!C$13*'RIPARTIZ SOTTO-UTENZA_dettagl'!C$208,('UNITA E CONSUMI SOTTOUTENZE'!E278-'Articolazione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tariffaria'!C$12*'RIPARTIZ SOTTO-UTENZA_dettagl'!C$208,('UNITA E CONSUMI SOTTOUTENZE'!E278-'Articolazione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tariffaria'!C$11*'RIPARTIZ SOTTO-UTENZA_dettagl'!C$208,('UNITA E CONSUMI SOTTOUTENZE'!E278-'Articolazione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tariffaria'!C$10*'RIPARTIZ SOTTO-UTENZA_dettagl'!C$208,('UNITA E CONSUMI SOTTOUTENZE'!E278-'Articolazione tariffaria'!C$10*'RIPARTIZ SOTTO-UTENZA_dettagl'!C$208)*'Articolazione tariffaria'!F$10+'Articolazione tariffaria'!D$9*'RIPARTIZ SOTTO-UTENZA_dettagl'!C$208*'Articolazione tariffaria'!F$9,'UNITA E CONSUMI SOTTOUTENZE'!E278*'Articolazione tariffaria'!F$9))))*'DATI BOLLETTA'!D$57</f>
        <v>0</v>
      </c>
      <c r="J253" s="83">
        <f>+'UNITA E CONSUMI SOTTOUTENZE'!E278*'Articolazione tariffaria'!$F$31*'DATI BOLLETTA'!$D$58</f>
        <v>0</v>
      </c>
      <c r="K253" s="83">
        <f>+'UNITA E CONSUMI SOTTOUTENZE'!E278*'Articolazione tariffaria'!$F$32*'DATI BOLLETTA'!$D$59</f>
        <v>0</v>
      </c>
      <c r="L253" s="84">
        <f t="shared" si="57"/>
        <v>0</v>
      </c>
      <c r="M253" s="50"/>
      <c r="N253" s="83">
        <f>+'UNITA E CONSUMI SOTTOUTENZE'!E278*'Articolazione tariffaria'!$F$59*'DATI BOLLETTA'!$D$57</f>
        <v>0</v>
      </c>
      <c r="O253" s="83">
        <f>+'UNITA E CONSUMI SOTTOUTENZE'!E278*'Articolazione tariffaria'!$F$59*'DATI BOLLETTA'!$D$58</f>
        <v>0</v>
      </c>
      <c r="P253" s="83">
        <f>+'UNITA E CONSUMI SOTTOUTENZE'!E278*'Articolazione tariffaria'!$F$59*'DATI BOLLETTA'!$D$59</f>
        <v>0</v>
      </c>
      <c r="Q253" s="84">
        <f t="shared" si="49"/>
        <v>0</v>
      </c>
      <c r="R253" s="50"/>
      <c r="S253" s="83">
        <f>+'UNITA E CONSUMI SOTTOUTENZE'!E278*'Articolazione tariffaria'!$F$49*'DATI BOLLETTA'!$D$57</f>
        <v>0</v>
      </c>
      <c r="T253" s="83">
        <f>+'UNITA E CONSUMI SOTTOUTENZE'!E278*'Articolazione tariffaria'!$F$50*'DATI BOLLETTA'!$D$58</f>
        <v>0</v>
      </c>
      <c r="U253" s="83">
        <f>+'UNITA E CONSUMI SOTTOUTENZE'!E278*'Articolazione tariffaria'!$F$51*'DATI BOLLETTA'!$D$59</f>
        <v>0</v>
      </c>
      <c r="V253" s="84">
        <f t="shared" si="50"/>
        <v>0</v>
      </c>
      <c r="W253" s="52"/>
      <c r="X253" s="83">
        <f t="shared" si="51"/>
        <v>0</v>
      </c>
      <c r="Y253" s="83">
        <f t="shared" si="52"/>
        <v>0</v>
      </c>
      <c r="Z253" s="83">
        <f t="shared" si="53"/>
        <v>0</v>
      </c>
      <c r="AA253" s="373" t="str">
        <f t="shared" si="47"/>
        <v/>
      </c>
      <c r="AB253" s="52"/>
      <c r="AC253" s="83">
        <f t="shared" si="56"/>
        <v>0</v>
      </c>
      <c r="AE253" s="106">
        <f t="shared" si="54"/>
        <v>0</v>
      </c>
    </row>
    <row r="254" spans="2:31" ht="21" x14ac:dyDescent="0.25">
      <c r="B254" s="363" t="str">
        <f>+IF(COUNTA('UNITA E CONSUMI SOTTOUTENZE'!C279)&gt;0,'UNITA E CONSUMI SOTTOUTENZE'!B279,"")</f>
        <v/>
      </c>
      <c r="D254" s="83">
        <f>+IF(B254="",0,1*'DATI BOLLETTA'!$D$57*'DATI BOLLETTA'!$C$34*'Articolazione tariffaria'!$F$35)</f>
        <v>0</v>
      </c>
      <c r="E254" s="83">
        <f>+IF(B254="",0,1*'DATI BOLLETTA'!$D$58*'DATI BOLLETTA'!$C$34*'Articolazione tariffaria'!$F$36)</f>
        <v>0</v>
      </c>
      <c r="F254" s="83">
        <f>+IF(B254="",0,1*'DATI BOLLETTA'!$D$59*'DATI BOLLETTA'!$C$34*'Articolazione tariffaria'!$F$37)</f>
        <v>0</v>
      </c>
      <c r="G254" s="84">
        <f t="shared" si="55"/>
        <v>0</v>
      </c>
      <c r="H254" s="50"/>
      <c r="I254" s="130">
        <f>+IF('UNITA E CONSUMI SOTTOUTENZE'!E279&gt;'Articolazione tariffaria'!C$13*'RIPARTIZ SOTTO-UTENZA_dettagl'!C$208,('UNITA E CONSUMI SOTTOUTENZE'!E279-'Articolazione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tariffaria'!C$12*'RIPARTIZ SOTTO-UTENZA_dettagl'!C$208,('UNITA E CONSUMI SOTTOUTENZE'!E279-'Articolazione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tariffaria'!C$11*'RIPARTIZ SOTTO-UTENZA_dettagl'!C$208,('UNITA E CONSUMI SOTTOUTENZE'!E279-'Articolazione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tariffaria'!C$10*'RIPARTIZ SOTTO-UTENZA_dettagl'!C$208,('UNITA E CONSUMI SOTTOUTENZE'!E279-'Articolazione tariffaria'!C$10*'RIPARTIZ SOTTO-UTENZA_dettagl'!C$208)*'Articolazione tariffaria'!F$10+'Articolazione tariffaria'!D$9*'RIPARTIZ SOTTO-UTENZA_dettagl'!C$208*'Articolazione tariffaria'!F$9,'UNITA E CONSUMI SOTTOUTENZE'!E279*'Articolazione tariffaria'!F$9))))*'DATI BOLLETTA'!D$57</f>
        <v>0</v>
      </c>
      <c r="J254" s="83">
        <f>+'UNITA E CONSUMI SOTTOUTENZE'!E279*'Articolazione tariffaria'!$F$31*'DATI BOLLETTA'!$D$58</f>
        <v>0</v>
      </c>
      <c r="K254" s="83">
        <f>+'UNITA E CONSUMI SOTTOUTENZE'!E279*'Articolazione tariffaria'!$F$32*'DATI BOLLETTA'!$D$59</f>
        <v>0</v>
      </c>
      <c r="L254" s="84">
        <f t="shared" si="57"/>
        <v>0</v>
      </c>
      <c r="M254" s="50"/>
      <c r="N254" s="83">
        <f>+'UNITA E CONSUMI SOTTOUTENZE'!E279*'Articolazione tariffaria'!$F$59*'DATI BOLLETTA'!$D$57</f>
        <v>0</v>
      </c>
      <c r="O254" s="83">
        <f>+'UNITA E CONSUMI SOTTOUTENZE'!E279*'Articolazione tariffaria'!$F$59*'DATI BOLLETTA'!$D$58</f>
        <v>0</v>
      </c>
      <c r="P254" s="83">
        <f>+'UNITA E CONSUMI SOTTOUTENZE'!E279*'Articolazione tariffaria'!$F$59*'DATI BOLLETTA'!$D$59</f>
        <v>0</v>
      </c>
      <c r="Q254" s="84">
        <f t="shared" si="49"/>
        <v>0</v>
      </c>
      <c r="R254" s="50"/>
      <c r="S254" s="83">
        <f>+'UNITA E CONSUMI SOTTOUTENZE'!E279*'Articolazione tariffaria'!$F$49*'DATI BOLLETTA'!$D$57</f>
        <v>0</v>
      </c>
      <c r="T254" s="83">
        <f>+'UNITA E CONSUMI SOTTOUTENZE'!E279*'Articolazione tariffaria'!$F$50*'DATI BOLLETTA'!$D$58</f>
        <v>0</v>
      </c>
      <c r="U254" s="83">
        <f>+'UNITA E CONSUMI SOTTOUTENZE'!E279*'Articolazione tariffaria'!$F$51*'DATI BOLLETTA'!$D$59</f>
        <v>0</v>
      </c>
      <c r="V254" s="84">
        <f t="shared" si="50"/>
        <v>0</v>
      </c>
      <c r="W254" s="52"/>
      <c r="X254" s="83">
        <f t="shared" si="51"/>
        <v>0</v>
      </c>
      <c r="Y254" s="83">
        <f t="shared" si="52"/>
        <v>0</v>
      </c>
      <c r="Z254" s="83">
        <f t="shared" si="53"/>
        <v>0</v>
      </c>
      <c r="AA254" s="373" t="str">
        <f t="shared" si="47"/>
        <v/>
      </c>
      <c r="AB254" s="52"/>
      <c r="AC254" s="83">
        <f t="shared" si="56"/>
        <v>0</v>
      </c>
      <c r="AE254" s="106">
        <f t="shared" si="54"/>
        <v>0</v>
      </c>
    </row>
    <row r="255" spans="2:31" ht="21" x14ac:dyDescent="0.25">
      <c r="B255" s="363" t="str">
        <f>+IF(COUNTA('UNITA E CONSUMI SOTTOUTENZE'!C280)&gt;0,'UNITA E CONSUMI SOTTOUTENZE'!B280,"")</f>
        <v/>
      </c>
      <c r="D255" s="83">
        <f>+IF(B255="",0,1*'DATI BOLLETTA'!$D$57*'DATI BOLLETTA'!$C$34*'Articolazione tariffaria'!$F$35)</f>
        <v>0</v>
      </c>
      <c r="E255" s="83">
        <f>+IF(B255="",0,1*'DATI BOLLETTA'!$D$58*'DATI BOLLETTA'!$C$34*'Articolazione tariffaria'!$F$36)</f>
        <v>0</v>
      </c>
      <c r="F255" s="83">
        <f>+IF(B255="",0,1*'DATI BOLLETTA'!$D$59*'DATI BOLLETTA'!$C$34*'Articolazione tariffaria'!$F$37)</f>
        <v>0</v>
      </c>
      <c r="G255" s="84">
        <f t="shared" si="55"/>
        <v>0</v>
      </c>
      <c r="H255" s="50"/>
      <c r="I255" s="130">
        <f>+IF('UNITA E CONSUMI SOTTOUTENZE'!E280&gt;'Articolazione tariffaria'!C$13*'RIPARTIZ SOTTO-UTENZA_dettagl'!C$208,('UNITA E CONSUMI SOTTOUTENZE'!E280-'Articolazione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tariffaria'!C$12*'RIPARTIZ SOTTO-UTENZA_dettagl'!C$208,('UNITA E CONSUMI SOTTOUTENZE'!E280-'Articolazione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tariffaria'!C$11*'RIPARTIZ SOTTO-UTENZA_dettagl'!C$208,('UNITA E CONSUMI SOTTOUTENZE'!E280-'Articolazione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tariffaria'!C$10*'RIPARTIZ SOTTO-UTENZA_dettagl'!C$208,('UNITA E CONSUMI SOTTOUTENZE'!E280-'Articolazione tariffaria'!C$10*'RIPARTIZ SOTTO-UTENZA_dettagl'!C$208)*'Articolazione tariffaria'!F$10+'Articolazione tariffaria'!D$9*'RIPARTIZ SOTTO-UTENZA_dettagl'!C$208*'Articolazione tariffaria'!F$9,'UNITA E CONSUMI SOTTOUTENZE'!E280*'Articolazione tariffaria'!F$9))))*'DATI BOLLETTA'!D$57</f>
        <v>0</v>
      </c>
      <c r="J255" s="83">
        <f>+'UNITA E CONSUMI SOTTOUTENZE'!E280*'Articolazione tariffaria'!$F$31*'DATI BOLLETTA'!$D$58</f>
        <v>0</v>
      </c>
      <c r="K255" s="83">
        <f>+'UNITA E CONSUMI SOTTOUTENZE'!E280*'Articolazione tariffaria'!$F$32*'DATI BOLLETTA'!$D$59</f>
        <v>0</v>
      </c>
      <c r="L255" s="84">
        <f t="shared" si="57"/>
        <v>0</v>
      </c>
      <c r="M255" s="50"/>
      <c r="N255" s="83">
        <f>+'UNITA E CONSUMI SOTTOUTENZE'!E280*'Articolazione tariffaria'!$F$59*'DATI BOLLETTA'!$D$57</f>
        <v>0</v>
      </c>
      <c r="O255" s="83">
        <f>+'UNITA E CONSUMI SOTTOUTENZE'!E280*'Articolazione tariffaria'!$F$59*'DATI BOLLETTA'!$D$58</f>
        <v>0</v>
      </c>
      <c r="P255" s="83">
        <f>+'UNITA E CONSUMI SOTTOUTENZE'!E280*'Articolazione tariffaria'!$F$59*'DATI BOLLETTA'!$D$59</f>
        <v>0</v>
      </c>
      <c r="Q255" s="84">
        <f t="shared" si="49"/>
        <v>0</v>
      </c>
      <c r="R255" s="50"/>
      <c r="S255" s="83">
        <f>+'UNITA E CONSUMI SOTTOUTENZE'!E280*'Articolazione tariffaria'!$F$49*'DATI BOLLETTA'!$D$57</f>
        <v>0</v>
      </c>
      <c r="T255" s="83">
        <f>+'UNITA E CONSUMI SOTTOUTENZE'!E280*'Articolazione tariffaria'!$F$50*'DATI BOLLETTA'!$D$58</f>
        <v>0</v>
      </c>
      <c r="U255" s="83">
        <f>+'UNITA E CONSUMI SOTTOUTENZE'!E280*'Articolazione tariffaria'!$F$51*'DATI BOLLETTA'!$D$59</f>
        <v>0</v>
      </c>
      <c r="V255" s="84">
        <f t="shared" si="50"/>
        <v>0</v>
      </c>
      <c r="W255" s="52"/>
      <c r="X255" s="83">
        <f t="shared" si="51"/>
        <v>0</v>
      </c>
      <c r="Y255" s="83">
        <f t="shared" si="52"/>
        <v>0</v>
      </c>
      <c r="Z255" s="83">
        <f t="shared" si="53"/>
        <v>0</v>
      </c>
      <c r="AA255" s="373" t="str">
        <f t="shared" si="47"/>
        <v/>
      </c>
      <c r="AB255" s="52"/>
      <c r="AC255" s="83">
        <f t="shared" si="56"/>
        <v>0</v>
      </c>
      <c r="AE255" s="106">
        <f t="shared" si="54"/>
        <v>0</v>
      </c>
    </row>
    <row r="256" spans="2:31" ht="21" x14ac:dyDescent="0.25">
      <c r="B256" s="363" t="str">
        <f>+IF(COUNTA('UNITA E CONSUMI SOTTOUTENZE'!C281)&gt;0,'UNITA E CONSUMI SOTTOUTENZE'!B281,"")</f>
        <v/>
      </c>
      <c r="D256" s="83">
        <f>+IF(B256="",0,1*'DATI BOLLETTA'!$D$57*'DATI BOLLETTA'!$C$34*'Articolazione tariffaria'!$F$35)</f>
        <v>0</v>
      </c>
      <c r="E256" s="83">
        <f>+IF(B256="",0,1*'DATI BOLLETTA'!$D$58*'DATI BOLLETTA'!$C$34*'Articolazione tariffaria'!$F$36)</f>
        <v>0</v>
      </c>
      <c r="F256" s="83">
        <f>+IF(B256="",0,1*'DATI BOLLETTA'!$D$59*'DATI BOLLETTA'!$C$34*'Articolazione tariffaria'!$F$37)</f>
        <v>0</v>
      </c>
      <c r="G256" s="84">
        <f t="shared" si="55"/>
        <v>0</v>
      </c>
      <c r="H256" s="50"/>
      <c r="I256" s="130">
        <f>+IF('UNITA E CONSUMI SOTTOUTENZE'!E281&gt;'Articolazione tariffaria'!C$13*'RIPARTIZ SOTTO-UTENZA_dettagl'!C$208,('UNITA E CONSUMI SOTTOUTENZE'!E281-'Articolazione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tariffaria'!C$12*'RIPARTIZ SOTTO-UTENZA_dettagl'!C$208,('UNITA E CONSUMI SOTTOUTENZE'!E281-'Articolazione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tariffaria'!C$11*'RIPARTIZ SOTTO-UTENZA_dettagl'!C$208,('UNITA E CONSUMI SOTTOUTENZE'!E281-'Articolazione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tariffaria'!C$10*'RIPARTIZ SOTTO-UTENZA_dettagl'!C$208,('UNITA E CONSUMI SOTTOUTENZE'!E281-'Articolazione tariffaria'!C$10*'RIPARTIZ SOTTO-UTENZA_dettagl'!C$208)*'Articolazione tariffaria'!F$10+'Articolazione tariffaria'!D$9*'RIPARTIZ SOTTO-UTENZA_dettagl'!C$208*'Articolazione tariffaria'!F$9,'UNITA E CONSUMI SOTTOUTENZE'!E281*'Articolazione tariffaria'!F$9))))*'DATI BOLLETTA'!D$57</f>
        <v>0</v>
      </c>
      <c r="J256" s="83">
        <f>+'UNITA E CONSUMI SOTTOUTENZE'!E281*'Articolazione tariffaria'!$F$31*'DATI BOLLETTA'!$D$58</f>
        <v>0</v>
      </c>
      <c r="K256" s="83">
        <f>+'UNITA E CONSUMI SOTTOUTENZE'!E281*'Articolazione tariffaria'!$F$32*'DATI BOLLETTA'!$D$59</f>
        <v>0</v>
      </c>
      <c r="L256" s="84">
        <f t="shared" si="57"/>
        <v>0</v>
      </c>
      <c r="M256" s="50"/>
      <c r="N256" s="83">
        <f>+'UNITA E CONSUMI SOTTOUTENZE'!E281*'Articolazione tariffaria'!$F$59*'DATI BOLLETTA'!$D$57</f>
        <v>0</v>
      </c>
      <c r="O256" s="83">
        <f>+'UNITA E CONSUMI SOTTOUTENZE'!E281*'Articolazione tariffaria'!$F$59*'DATI BOLLETTA'!$D$58</f>
        <v>0</v>
      </c>
      <c r="P256" s="83">
        <f>+'UNITA E CONSUMI SOTTOUTENZE'!E281*'Articolazione tariffaria'!$F$59*'DATI BOLLETTA'!$D$59</f>
        <v>0</v>
      </c>
      <c r="Q256" s="84">
        <f t="shared" si="49"/>
        <v>0</v>
      </c>
      <c r="R256" s="50"/>
      <c r="S256" s="83">
        <f>+'UNITA E CONSUMI SOTTOUTENZE'!E281*'Articolazione tariffaria'!$F$49*'DATI BOLLETTA'!$D$57</f>
        <v>0</v>
      </c>
      <c r="T256" s="83">
        <f>+'UNITA E CONSUMI SOTTOUTENZE'!E281*'Articolazione tariffaria'!$F$50*'DATI BOLLETTA'!$D$58</f>
        <v>0</v>
      </c>
      <c r="U256" s="83">
        <f>+'UNITA E CONSUMI SOTTOUTENZE'!E281*'Articolazione tariffaria'!$F$51*'DATI BOLLETTA'!$D$59</f>
        <v>0</v>
      </c>
      <c r="V256" s="84">
        <f t="shared" si="50"/>
        <v>0</v>
      </c>
      <c r="W256" s="52"/>
      <c r="X256" s="83">
        <f t="shared" si="51"/>
        <v>0</v>
      </c>
      <c r="Y256" s="83">
        <f t="shared" si="52"/>
        <v>0</v>
      </c>
      <c r="Z256" s="83">
        <f t="shared" si="53"/>
        <v>0</v>
      </c>
      <c r="AA256" s="373" t="str">
        <f t="shared" si="47"/>
        <v/>
      </c>
      <c r="AB256" s="52"/>
      <c r="AC256" s="83">
        <f t="shared" si="56"/>
        <v>0</v>
      </c>
      <c r="AE256" s="106">
        <f t="shared" si="54"/>
        <v>0</v>
      </c>
    </row>
    <row r="257" spans="2:31" ht="21" x14ac:dyDescent="0.25">
      <c r="B257" s="363" t="str">
        <f>+IF(COUNTA('UNITA E CONSUMI SOTTOUTENZE'!C282)&gt;0,'UNITA E CONSUMI SOTTOUTENZE'!B282,"")</f>
        <v/>
      </c>
      <c r="D257" s="83">
        <f>+IF(B257="",0,1*'DATI BOLLETTA'!$D$57*'DATI BOLLETTA'!$C$34*'Articolazione tariffaria'!$F$35)</f>
        <v>0</v>
      </c>
      <c r="E257" s="83">
        <f>+IF(B257="",0,1*'DATI BOLLETTA'!$D$58*'DATI BOLLETTA'!$C$34*'Articolazione tariffaria'!$F$36)</f>
        <v>0</v>
      </c>
      <c r="F257" s="83">
        <f>+IF(B257="",0,1*'DATI BOLLETTA'!$D$59*'DATI BOLLETTA'!$C$34*'Articolazione tariffaria'!$F$37)</f>
        <v>0</v>
      </c>
      <c r="G257" s="84">
        <f t="shared" si="55"/>
        <v>0</v>
      </c>
      <c r="H257" s="50"/>
      <c r="I257" s="130">
        <f>+IF('UNITA E CONSUMI SOTTOUTENZE'!E282&gt;'Articolazione tariffaria'!C$13*'RIPARTIZ SOTTO-UTENZA_dettagl'!C$208,('UNITA E CONSUMI SOTTOUTENZE'!E282-'Articolazione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tariffaria'!C$12*'RIPARTIZ SOTTO-UTENZA_dettagl'!C$208,('UNITA E CONSUMI SOTTOUTENZE'!E282-'Articolazione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tariffaria'!C$11*'RIPARTIZ SOTTO-UTENZA_dettagl'!C$208,('UNITA E CONSUMI SOTTOUTENZE'!E282-'Articolazione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tariffaria'!C$10*'RIPARTIZ SOTTO-UTENZA_dettagl'!C$208,('UNITA E CONSUMI SOTTOUTENZE'!E282-'Articolazione tariffaria'!C$10*'RIPARTIZ SOTTO-UTENZA_dettagl'!C$208)*'Articolazione tariffaria'!F$10+'Articolazione tariffaria'!D$9*'RIPARTIZ SOTTO-UTENZA_dettagl'!C$208*'Articolazione tariffaria'!F$9,'UNITA E CONSUMI SOTTOUTENZE'!E282*'Articolazione tariffaria'!F$9))))*'DATI BOLLETTA'!D$57</f>
        <v>0</v>
      </c>
      <c r="J257" s="83">
        <f>+'UNITA E CONSUMI SOTTOUTENZE'!E282*'Articolazione tariffaria'!$F$31*'DATI BOLLETTA'!$D$58</f>
        <v>0</v>
      </c>
      <c r="K257" s="83">
        <f>+'UNITA E CONSUMI SOTTOUTENZE'!E282*'Articolazione tariffaria'!$F$32*'DATI BOLLETTA'!$D$59</f>
        <v>0</v>
      </c>
      <c r="L257" s="84">
        <f t="shared" si="57"/>
        <v>0</v>
      </c>
      <c r="M257" s="50"/>
      <c r="N257" s="83">
        <f>+'UNITA E CONSUMI SOTTOUTENZE'!E282*'Articolazione tariffaria'!$F$59*'DATI BOLLETTA'!$D$57</f>
        <v>0</v>
      </c>
      <c r="O257" s="83">
        <f>+'UNITA E CONSUMI SOTTOUTENZE'!E282*'Articolazione tariffaria'!$F$59*'DATI BOLLETTA'!$D$58</f>
        <v>0</v>
      </c>
      <c r="P257" s="83">
        <f>+'UNITA E CONSUMI SOTTOUTENZE'!E282*'Articolazione tariffaria'!$F$59*'DATI BOLLETTA'!$D$59</f>
        <v>0</v>
      </c>
      <c r="Q257" s="84">
        <f t="shared" si="49"/>
        <v>0</v>
      </c>
      <c r="R257" s="50"/>
      <c r="S257" s="83">
        <f>+'UNITA E CONSUMI SOTTOUTENZE'!E282*'Articolazione tariffaria'!$F$49*'DATI BOLLETTA'!$D$57</f>
        <v>0</v>
      </c>
      <c r="T257" s="83">
        <f>+'UNITA E CONSUMI SOTTOUTENZE'!E282*'Articolazione tariffaria'!$F$50*'DATI BOLLETTA'!$D$58</f>
        <v>0</v>
      </c>
      <c r="U257" s="83">
        <f>+'UNITA E CONSUMI SOTTOUTENZE'!E282*'Articolazione tariffaria'!$F$51*'DATI BOLLETTA'!$D$59</f>
        <v>0</v>
      </c>
      <c r="V257" s="84">
        <f t="shared" si="50"/>
        <v>0</v>
      </c>
      <c r="W257" s="52"/>
      <c r="X257" s="83">
        <f t="shared" si="51"/>
        <v>0</v>
      </c>
      <c r="Y257" s="83">
        <f t="shared" si="52"/>
        <v>0</v>
      </c>
      <c r="Z257" s="83">
        <f t="shared" si="53"/>
        <v>0</v>
      </c>
      <c r="AA257" s="373" t="str">
        <f t="shared" si="47"/>
        <v/>
      </c>
      <c r="AB257" s="52"/>
      <c r="AC257" s="83">
        <f t="shared" si="56"/>
        <v>0</v>
      </c>
      <c r="AE257" s="106">
        <f t="shared" si="54"/>
        <v>0</v>
      </c>
    </row>
    <row r="258" spans="2:31" ht="21" x14ac:dyDescent="0.25">
      <c r="B258" s="363" t="str">
        <f>+IF(COUNTA('UNITA E CONSUMI SOTTOUTENZE'!C283)&gt;0,'UNITA E CONSUMI SOTTOUTENZE'!B283,"")</f>
        <v/>
      </c>
      <c r="D258" s="83">
        <f>+IF(B258="",0,1*'DATI BOLLETTA'!$D$57*'DATI BOLLETTA'!$C$34*'Articolazione tariffaria'!$F$35)</f>
        <v>0</v>
      </c>
      <c r="E258" s="83">
        <f>+IF(B258="",0,1*'DATI BOLLETTA'!$D$58*'DATI BOLLETTA'!$C$34*'Articolazione tariffaria'!$F$36)</f>
        <v>0</v>
      </c>
      <c r="F258" s="83">
        <f>+IF(B258="",0,1*'DATI BOLLETTA'!$D$59*'DATI BOLLETTA'!$C$34*'Articolazione tariffaria'!$F$37)</f>
        <v>0</v>
      </c>
      <c r="G258" s="84">
        <f t="shared" si="55"/>
        <v>0</v>
      </c>
      <c r="H258" s="50"/>
      <c r="I258" s="130">
        <f>+IF('UNITA E CONSUMI SOTTOUTENZE'!E283&gt;'Articolazione tariffaria'!C$13*'RIPARTIZ SOTTO-UTENZA_dettagl'!C$208,('UNITA E CONSUMI SOTTOUTENZE'!E283-'Articolazione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tariffaria'!C$12*'RIPARTIZ SOTTO-UTENZA_dettagl'!C$208,('UNITA E CONSUMI SOTTOUTENZE'!E283-'Articolazione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tariffaria'!C$11*'RIPARTIZ SOTTO-UTENZA_dettagl'!C$208,('UNITA E CONSUMI SOTTOUTENZE'!E283-'Articolazione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tariffaria'!C$10*'RIPARTIZ SOTTO-UTENZA_dettagl'!C$208,('UNITA E CONSUMI SOTTOUTENZE'!E283-'Articolazione tariffaria'!C$10*'RIPARTIZ SOTTO-UTENZA_dettagl'!C$208)*'Articolazione tariffaria'!F$10+'Articolazione tariffaria'!D$9*'RIPARTIZ SOTTO-UTENZA_dettagl'!C$208*'Articolazione tariffaria'!F$9,'UNITA E CONSUMI SOTTOUTENZE'!E283*'Articolazione tariffaria'!F$9))))*'DATI BOLLETTA'!D$57</f>
        <v>0</v>
      </c>
      <c r="J258" s="83">
        <f>+'UNITA E CONSUMI SOTTOUTENZE'!E283*'Articolazione tariffaria'!$F$31*'DATI BOLLETTA'!$D$58</f>
        <v>0</v>
      </c>
      <c r="K258" s="83">
        <f>+'UNITA E CONSUMI SOTTOUTENZE'!E283*'Articolazione tariffaria'!$F$32*'DATI BOLLETTA'!$D$59</f>
        <v>0</v>
      </c>
      <c r="L258" s="84">
        <f t="shared" si="57"/>
        <v>0</v>
      </c>
      <c r="M258" s="50"/>
      <c r="N258" s="83">
        <f>+'UNITA E CONSUMI SOTTOUTENZE'!E283*'Articolazione tariffaria'!$F$59*'DATI BOLLETTA'!$D$57</f>
        <v>0</v>
      </c>
      <c r="O258" s="83">
        <f>+'UNITA E CONSUMI SOTTOUTENZE'!E283*'Articolazione tariffaria'!$F$59*'DATI BOLLETTA'!$D$58</f>
        <v>0</v>
      </c>
      <c r="P258" s="83">
        <f>+'UNITA E CONSUMI SOTTOUTENZE'!E283*'Articolazione tariffaria'!$F$59*'DATI BOLLETTA'!$D$59</f>
        <v>0</v>
      </c>
      <c r="Q258" s="84">
        <f t="shared" si="49"/>
        <v>0</v>
      </c>
      <c r="R258" s="50"/>
      <c r="S258" s="83">
        <f>+'UNITA E CONSUMI SOTTOUTENZE'!E283*'Articolazione tariffaria'!$F$49*'DATI BOLLETTA'!$D$57</f>
        <v>0</v>
      </c>
      <c r="T258" s="83">
        <f>+'UNITA E CONSUMI SOTTOUTENZE'!E283*'Articolazione tariffaria'!$F$50*'DATI BOLLETTA'!$D$58</f>
        <v>0</v>
      </c>
      <c r="U258" s="83">
        <f>+'UNITA E CONSUMI SOTTOUTENZE'!E283*'Articolazione tariffaria'!$F$51*'DATI BOLLETTA'!$D$59</f>
        <v>0</v>
      </c>
      <c r="V258" s="84">
        <f t="shared" si="50"/>
        <v>0</v>
      </c>
      <c r="W258" s="52"/>
      <c r="X258" s="83">
        <f t="shared" si="51"/>
        <v>0</v>
      </c>
      <c r="Y258" s="83">
        <f t="shared" si="52"/>
        <v>0</v>
      </c>
      <c r="Z258" s="83">
        <f t="shared" si="53"/>
        <v>0</v>
      </c>
      <c r="AA258" s="373" t="str">
        <f t="shared" si="47"/>
        <v/>
      </c>
      <c r="AB258" s="52"/>
      <c r="AC258" s="83">
        <f t="shared" si="56"/>
        <v>0</v>
      </c>
      <c r="AE258" s="106">
        <f t="shared" si="54"/>
        <v>0</v>
      </c>
    </row>
    <row r="259" spans="2:31" ht="21" x14ac:dyDescent="0.25">
      <c r="B259" s="363" t="str">
        <f>+IF(COUNTA('UNITA E CONSUMI SOTTOUTENZE'!C284)&gt;0,'UNITA E CONSUMI SOTTOUTENZE'!B284,"")</f>
        <v/>
      </c>
      <c r="D259" s="83">
        <f>+IF(B259="",0,1*'DATI BOLLETTA'!$D$57*'DATI BOLLETTA'!$C$34*'Articolazione tariffaria'!$F$35)</f>
        <v>0</v>
      </c>
      <c r="E259" s="83">
        <f>+IF(B259="",0,1*'DATI BOLLETTA'!$D$58*'DATI BOLLETTA'!$C$34*'Articolazione tariffaria'!$F$36)</f>
        <v>0</v>
      </c>
      <c r="F259" s="83">
        <f>+IF(B259="",0,1*'DATI BOLLETTA'!$D$59*'DATI BOLLETTA'!$C$34*'Articolazione tariffaria'!$F$37)</f>
        <v>0</v>
      </c>
      <c r="G259" s="84">
        <f t="shared" si="55"/>
        <v>0</v>
      </c>
      <c r="H259" s="50"/>
      <c r="I259" s="130">
        <f>+IF('UNITA E CONSUMI SOTTOUTENZE'!E284&gt;'Articolazione tariffaria'!C$13*'RIPARTIZ SOTTO-UTENZA_dettagl'!C$208,('UNITA E CONSUMI SOTTOUTENZE'!E284-'Articolazione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tariffaria'!C$12*'RIPARTIZ SOTTO-UTENZA_dettagl'!C$208,('UNITA E CONSUMI SOTTOUTENZE'!E284-'Articolazione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tariffaria'!C$11*'RIPARTIZ SOTTO-UTENZA_dettagl'!C$208,('UNITA E CONSUMI SOTTOUTENZE'!E284-'Articolazione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tariffaria'!C$10*'RIPARTIZ SOTTO-UTENZA_dettagl'!C$208,('UNITA E CONSUMI SOTTOUTENZE'!E284-'Articolazione tariffaria'!C$10*'RIPARTIZ SOTTO-UTENZA_dettagl'!C$208)*'Articolazione tariffaria'!F$10+'Articolazione tariffaria'!D$9*'RIPARTIZ SOTTO-UTENZA_dettagl'!C$208*'Articolazione tariffaria'!F$9,'UNITA E CONSUMI SOTTOUTENZE'!E284*'Articolazione tariffaria'!F$9))))*'DATI BOLLETTA'!D$57</f>
        <v>0</v>
      </c>
      <c r="J259" s="83">
        <f>+'UNITA E CONSUMI SOTTOUTENZE'!E284*'Articolazione tariffaria'!$F$31*'DATI BOLLETTA'!$D$58</f>
        <v>0</v>
      </c>
      <c r="K259" s="83">
        <f>+'UNITA E CONSUMI SOTTOUTENZE'!E284*'Articolazione tariffaria'!$F$32*'DATI BOLLETTA'!$D$59</f>
        <v>0</v>
      </c>
      <c r="L259" s="84">
        <f t="shared" si="57"/>
        <v>0</v>
      </c>
      <c r="M259" s="50"/>
      <c r="N259" s="83">
        <f>+'UNITA E CONSUMI SOTTOUTENZE'!E284*'Articolazione tariffaria'!$F$59*'DATI BOLLETTA'!$D$57</f>
        <v>0</v>
      </c>
      <c r="O259" s="83">
        <f>+'UNITA E CONSUMI SOTTOUTENZE'!E284*'Articolazione tariffaria'!$F$59*'DATI BOLLETTA'!$D$58</f>
        <v>0</v>
      </c>
      <c r="P259" s="83">
        <f>+'UNITA E CONSUMI SOTTOUTENZE'!E284*'Articolazione tariffaria'!$F$59*'DATI BOLLETTA'!$D$59</f>
        <v>0</v>
      </c>
      <c r="Q259" s="84">
        <f t="shared" si="49"/>
        <v>0</v>
      </c>
      <c r="R259" s="50"/>
      <c r="S259" s="83">
        <f>+'UNITA E CONSUMI SOTTOUTENZE'!E284*'Articolazione tariffaria'!$F$49*'DATI BOLLETTA'!$D$57</f>
        <v>0</v>
      </c>
      <c r="T259" s="83">
        <f>+'UNITA E CONSUMI SOTTOUTENZE'!E284*'Articolazione tariffaria'!$F$50*'DATI BOLLETTA'!$D$58</f>
        <v>0</v>
      </c>
      <c r="U259" s="83">
        <f>+'UNITA E CONSUMI SOTTOUTENZE'!E284*'Articolazione tariffaria'!$F$51*'DATI BOLLETTA'!$D$59</f>
        <v>0</v>
      </c>
      <c r="V259" s="84">
        <f t="shared" si="50"/>
        <v>0</v>
      </c>
      <c r="W259" s="52"/>
      <c r="X259" s="83">
        <f t="shared" si="51"/>
        <v>0</v>
      </c>
      <c r="Y259" s="83">
        <f t="shared" si="52"/>
        <v>0</v>
      </c>
      <c r="Z259" s="83">
        <f t="shared" si="53"/>
        <v>0</v>
      </c>
      <c r="AA259" s="373" t="str">
        <f t="shared" si="47"/>
        <v/>
      </c>
      <c r="AB259" s="52"/>
      <c r="AC259" s="83">
        <f t="shared" si="56"/>
        <v>0</v>
      </c>
      <c r="AE259" s="106">
        <f t="shared" si="54"/>
        <v>0</v>
      </c>
    </row>
    <row r="260" spans="2:31" ht="21" x14ac:dyDescent="0.25">
      <c r="B260" s="363" t="str">
        <f>+IF(COUNTA('UNITA E CONSUMI SOTTOUTENZE'!C285)&gt;0,'UNITA E CONSUMI SOTTOUTENZE'!B285,"")</f>
        <v/>
      </c>
      <c r="D260" s="83">
        <f>+IF(B260="",0,1*'DATI BOLLETTA'!$D$57*'DATI BOLLETTA'!$C$34*'Articolazione tariffaria'!$F$35)</f>
        <v>0</v>
      </c>
      <c r="E260" s="83">
        <f>+IF(B260="",0,1*'DATI BOLLETTA'!$D$58*'DATI BOLLETTA'!$C$34*'Articolazione tariffaria'!$F$36)</f>
        <v>0</v>
      </c>
      <c r="F260" s="83">
        <f>+IF(B260="",0,1*'DATI BOLLETTA'!$D$59*'DATI BOLLETTA'!$C$34*'Articolazione tariffaria'!$F$37)</f>
        <v>0</v>
      </c>
      <c r="G260" s="84">
        <f t="shared" si="55"/>
        <v>0</v>
      </c>
      <c r="H260" s="50"/>
      <c r="I260" s="130">
        <f>+IF('UNITA E CONSUMI SOTTOUTENZE'!E285&gt;'Articolazione tariffaria'!C$13*'RIPARTIZ SOTTO-UTENZA_dettagl'!C$208,('UNITA E CONSUMI SOTTOUTENZE'!E285-'Articolazione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tariffaria'!C$12*'RIPARTIZ SOTTO-UTENZA_dettagl'!C$208,('UNITA E CONSUMI SOTTOUTENZE'!E285-'Articolazione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tariffaria'!C$11*'RIPARTIZ SOTTO-UTENZA_dettagl'!C$208,('UNITA E CONSUMI SOTTOUTENZE'!E285-'Articolazione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tariffaria'!C$10*'RIPARTIZ SOTTO-UTENZA_dettagl'!C$208,('UNITA E CONSUMI SOTTOUTENZE'!E285-'Articolazione tariffaria'!C$10*'RIPARTIZ SOTTO-UTENZA_dettagl'!C$208)*'Articolazione tariffaria'!F$10+'Articolazione tariffaria'!D$9*'RIPARTIZ SOTTO-UTENZA_dettagl'!C$208*'Articolazione tariffaria'!F$9,'UNITA E CONSUMI SOTTOUTENZE'!E285*'Articolazione tariffaria'!F$9))))*'DATI BOLLETTA'!D$57</f>
        <v>0</v>
      </c>
      <c r="J260" s="83">
        <f>+'UNITA E CONSUMI SOTTOUTENZE'!E285*'Articolazione tariffaria'!$F$31*'DATI BOLLETTA'!$D$58</f>
        <v>0</v>
      </c>
      <c r="K260" s="83">
        <f>+'UNITA E CONSUMI SOTTOUTENZE'!E285*'Articolazione tariffaria'!$F$32*'DATI BOLLETTA'!$D$59</f>
        <v>0</v>
      </c>
      <c r="L260" s="84">
        <f t="shared" si="57"/>
        <v>0</v>
      </c>
      <c r="M260" s="50"/>
      <c r="N260" s="83">
        <f>+'UNITA E CONSUMI SOTTOUTENZE'!E285*'Articolazione tariffaria'!$F$59*'DATI BOLLETTA'!$D$57</f>
        <v>0</v>
      </c>
      <c r="O260" s="83">
        <f>+'UNITA E CONSUMI SOTTOUTENZE'!E285*'Articolazione tariffaria'!$F$59*'DATI BOLLETTA'!$D$58</f>
        <v>0</v>
      </c>
      <c r="P260" s="83">
        <f>+'UNITA E CONSUMI SOTTOUTENZE'!E285*'Articolazione tariffaria'!$F$59*'DATI BOLLETTA'!$D$59</f>
        <v>0</v>
      </c>
      <c r="Q260" s="84">
        <f t="shared" si="49"/>
        <v>0</v>
      </c>
      <c r="R260" s="50"/>
      <c r="S260" s="83">
        <f>+'UNITA E CONSUMI SOTTOUTENZE'!E285*'Articolazione tariffaria'!$F$49*'DATI BOLLETTA'!$D$57</f>
        <v>0</v>
      </c>
      <c r="T260" s="83">
        <f>+'UNITA E CONSUMI SOTTOUTENZE'!E285*'Articolazione tariffaria'!$F$50*'DATI BOLLETTA'!$D$58</f>
        <v>0</v>
      </c>
      <c r="U260" s="83">
        <f>+'UNITA E CONSUMI SOTTOUTENZE'!E285*'Articolazione tariffaria'!$F$51*'DATI BOLLETTA'!$D$59</f>
        <v>0</v>
      </c>
      <c r="V260" s="84">
        <f t="shared" si="50"/>
        <v>0</v>
      </c>
      <c r="W260" s="52"/>
      <c r="X260" s="83">
        <f t="shared" si="51"/>
        <v>0</v>
      </c>
      <c r="Y260" s="83">
        <f t="shared" si="52"/>
        <v>0</v>
      </c>
      <c r="Z260" s="83">
        <f t="shared" si="53"/>
        <v>0</v>
      </c>
      <c r="AA260" s="373" t="str">
        <f t="shared" si="47"/>
        <v/>
      </c>
      <c r="AB260" s="52"/>
      <c r="AC260" s="83">
        <f t="shared" si="56"/>
        <v>0</v>
      </c>
      <c r="AE260" s="106">
        <f t="shared" si="54"/>
        <v>0</v>
      </c>
    </row>
    <row r="261" spans="2:31" ht="21" x14ac:dyDescent="0.25">
      <c r="B261" s="363" t="str">
        <f>+IF(COUNTA('UNITA E CONSUMI SOTTOUTENZE'!C286)&gt;0,'UNITA E CONSUMI SOTTOUTENZE'!B286,"")</f>
        <v/>
      </c>
      <c r="D261" s="83">
        <f>+IF(B261="",0,1*'DATI BOLLETTA'!$D$57*'DATI BOLLETTA'!$C$34*'Articolazione tariffaria'!$F$35)</f>
        <v>0</v>
      </c>
      <c r="E261" s="83">
        <f>+IF(B261="",0,1*'DATI BOLLETTA'!$D$58*'DATI BOLLETTA'!$C$34*'Articolazione tariffaria'!$F$36)</f>
        <v>0</v>
      </c>
      <c r="F261" s="83">
        <f>+IF(B261="",0,1*'DATI BOLLETTA'!$D$59*'DATI BOLLETTA'!$C$34*'Articolazione tariffaria'!$F$37)</f>
        <v>0</v>
      </c>
      <c r="G261" s="84">
        <f t="shared" si="55"/>
        <v>0</v>
      </c>
      <c r="H261" s="50"/>
      <c r="I261" s="130">
        <f>+IF('UNITA E CONSUMI SOTTOUTENZE'!E286&gt;'Articolazione tariffaria'!C$13*'RIPARTIZ SOTTO-UTENZA_dettagl'!C$208,('UNITA E CONSUMI SOTTOUTENZE'!E286-'Articolazione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tariffaria'!C$12*'RIPARTIZ SOTTO-UTENZA_dettagl'!C$208,('UNITA E CONSUMI SOTTOUTENZE'!E286-'Articolazione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tariffaria'!C$11*'RIPARTIZ SOTTO-UTENZA_dettagl'!C$208,('UNITA E CONSUMI SOTTOUTENZE'!E286-'Articolazione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tariffaria'!C$10*'RIPARTIZ SOTTO-UTENZA_dettagl'!C$208,('UNITA E CONSUMI SOTTOUTENZE'!E286-'Articolazione tariffaria'!C$10*'RIPARTIZ SOTTO-UTENZA_dettagl'!C$208)*'Articolazione tariffaria'!F$10+'Articolazione tariffaria'!D$9*'RIPARTIZ SOTTO-UTENZA_dettagl'!C$208*'Articolazione tariffaria'!F$9,'UNITA E CONSUMI SOTTOUTENZE'!E286*'Articolazione tariffaria'!F$9))))*'DATI BOLLETTA'!D$57</f>
        <v>0</v>
      </c>
      <c r="J261" s="83">
        <f>+'UNITA E CONSUMI SOTTOUTENZE'!E286*'Articolazione tariffaria'!$F$31*'DATI BOLLETTA'!$D$58</f>
        <v>0</v>
      </c>
      <c r="K261" s="83">
        <f>+'UNITA E CONSUMI SOTTOUTENZE'!E286*'Articolazione tariffaria'!$F$32*'DATI BOLLETTA'!$D$59</f>
        <v>0</v>
      </c>
      <c r="L261" s="84">
        <f t="shared" si="57"/>
        <v>0</v>
      </c>
      <c r="M261" s="50"/>
      <c r="N261" s="83">
        <f>+'UNITA E CONSUMI SOTTOUTENZE'!E286*'Articolazione tariffaria'!$F$59*'DATI BOLLETTA'!$D$57</f>
        <v>0</v>
      </c>
      <c r="O261" s="83">
        <f>+'UNITA E CONSUMI SOTTOUTENZE'!E286*'Articolazione tariffaria'!$F$59*'DATI BOLLETTA'!$D$58</f>
        <v>0</v>
      </c>
      <c r="P261" s="83">
        <f>+'UNITA E CONSUMI SOTTOUTENZE'!E286*'Articolazione tariffaria'!$F$59*'DATI BOLLETTA'!$D$59</f>
        <v>0</v>
      </c>
      <c r="Q261" s="84">
        <f t="shared" si="49"/>
        <v>0</v>
      </c>
      <c r="R261" s="50"/>
      <c r="S261" s="83">
        <f>+'UNITA E CONSUMI SOTTOUTENZE'!E286*'Articolazione tariffaria'!$F$49*'DATI BOLLETTA'!$D$57</f>
        <v>0</v>
      </c>
      <c r="T261" s="83">
        <f>+'UNITA E CONSUMI SOTTOUTENZE'!E286*'Articolazione tariffaria'!$F$50*'DATI BOLLETTA'!$D$58</f>
        <v>0</v>
      </c>
      <c r="U261" s="83">
        <f>+'UNITA E CONSUMI SOTTOUTENZE'!E286*'Articolazione tariffaria'!$F$51*'DATI BOLLETTA'!$D$59</f>
        <v>0</v>
      </c>
      <c r="V261" s="84">
        <f t="shared" si="50"/>
        <v>0</v>
      </c>
      <c r="W261" s="52"/>
      <c r="X261" s="83">
        <f t="shared" si="51"/>
        <v>0</v>
      </c>
      <c r="Y261" s="83">
        <f t="shared" si="52"/>
        <v>0</v>
      </c>
      <c r="Z261" s="83">
        <f t="shared" si="53"/>
        <v>0</v>
      </c>
      <c r="AA261" s="373" t="str">
        <f t="shared" si="47"/>
        <v/>
      </c>
      <c r="AB261" s="52"/>
      <c r="AC261" s="83">
        <f t="shared" si="56"/>
        <v>0</v>
      </c>
      <c r="AE261" s="106">
        <f t="shared" si="54"/>
        <v>0</v>
      </c>
    </row>
    <row r="262" spans="2:31" ht="21" x14ac:dyDescent="0.25">
      <c r="B262" s="363" t="str">
        <f>+IF(COUNTA('UNITA E CONSUMI SOTTOUTENZE'!C287)&gt;0,'UNITA E CONSUMI SOTTOUTENZE'!B287,"")</f>
        <v/>
      </c>
      <c r="D262" s="83">
        <f>+IF(B262="",0,1*'DATI BOLLETTA'!$D$57*'DATI BOLLETTA'!$C$34*'Articolazione tariffaria'!$F$35)</f>
        <v>0</v>
      </c>
      <c r="E262" s="83">
        <f>+IF(B262="",0,1*'DATI BOLLETTA'!$D$58*'DATI BOLLETTA'!$C$34*'Articolazione tariffaria'!$F$36)</f>
        <v>0</v>
      </c>
      <c r="F262" s="83">
        <f>+IF(B262="",0,1*'DATI BOLLETTA'!$D$59*'DATI BOLLETTA'!$C$34*'Articolazione tariffaria'!$F$37)</f>
        <v>0</v>
      </c>
      <c r="G262" s="84">
        <f t="shared" si="55"/>
        <v>0</v>
      </c>
      <c r="H262" s="50"/>
      <c r="I262" s="130">
        <f>+IF('UNITA E CONSUMI SOTTOUTENZE'!E287&gt;'Articolazione tariffaria'!C$13*'RIPARTIZ SOTTO-UTENZA_dettagl'!C$208,('UNITA E CONSUMI SOTTOUTENZE'!E287-'Articolazione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tariffaria'!C$12*'RIPARTIZ SOTTO-UTENZA_dettagl'!C$208,('UNITA E CONSUMI SOTTOUTENZE'!E287-'Articolazione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tariffaria'!C$11*'RIPARTIZ SOTTO-UTENZA_dettagl'!C$208,('UNITA E CONSUMI SOTTOUTENZE'!E287-'Articolazione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tariffaria'!C$10*'RIPARTIZ SOTTO-UTENZA_dettagl'!C$208,('UNITA E CONSUMI SOTTOUTENZE'!E287-'Articolazione tariffaria'!C$10*'RIPARTIZ SOTTO-UTENZA_dettagl'!C$208)*'Articolazione tariffaria'!F$10+'Articolazione tariffaria'!D$9*'RIPARTIZ SOTTO-UTENZA_dettagl'!C$208*'Articolazione tariffaria'!F$9,'UNITA E CONSUMI SOTTOUTENZE'!E287*'Articolazione tariffaria'!F$9))))*'DATI BOLLETTA'!D$57</f>
        <v>0</v>
      </c>
      <c r="J262" s="83">
        <f>+'UNITA E CONSUMI SOTTOUTENZE'!E287*'Articolazione tariffaria'!$F$31*'DATI BOLLETTA'!$D$58</f>
        <v>0</v>
      </c>
      <c r="K262" s="83">
        <f>+'UNITA E CONSUMI SOTTOUTENZE'!E287*'Articolazione tariffaria'!$F$32*'DATI BOLLETTA'!$D$59</f>
        <v>0</v>
      </c>
      <c r="L262" s="84">
        <f t="shared" si="57"/>
        <v>0</v>
      </c>
      <c r="M262" s="50"/>
      <c r="N262" s="83">
        <f>+'UNITA E CONSUMI SOTTOUTENZE'!E287*'Articolazione tariffaria'!$F$59*'DATI BOLLETTA'!$D$57</f>
        <v>0</v>
      </c>
      <c r="O262" s="83">
        <f>+'UNITA E CONSUMI SOTTOUTENZE'!E287*'Articolazione tariffaria'!$F$59*'DATI BOLLETTA'!$D$58</f>
        <v>0</v>
      </c>
      <c r="P262" s="83">
        <f>+'UNITA E CONSUMI SOTTOUTENZE'!E287*'Articolazione tariffaria'!$F$59*'DATI BOLLETTA'!$D$59</f>
        <v>0</v>
      </c>
      <c r="Q262" s="84">
        <f t="shared" si="49"/>
        <v>0</v>
      </c>
      <c r="R262" s="50"/>
      <c r="S262" s="83">
        <f>+'UNITA E CONSUMI SOTTOUTENZE'!E287*'Articolazione tariffaria'!$F$49*'DATI BOLLETTA'!$D$57</f>
        <v>0</v>
      </c>
      <c r="T262" s="83">
        <f>+'UNITA E CONSUMI SOTTOUTENZE'!E287*'Articolazione tariffaria'!$F$50*'DATI BOLLETTA'!$D$58</f>
        <v>0</v>
      </c>
      <c r="U262" s="83">
        <f>+'UNITA E CONSUMI SOTTOUTENZE'!E287*'Articolazione tariffaria'!$F$51*'DATI BOLLETTA'!$D$59</f>
        <v>0</v>
      </c>
      <c r="V262" s="84">
        <f t="shared" si="50"/>
        <v>0</v>
      </c>
      <c r="W262" s="52"/>
      <c r="X262" s="83">
        <f t="shared" si="51"/>
        <v>0</v>
      </c>
      <c r="Y262" s="83">
        <f t="shared" si="52"/>
        <v>0</v>
      </c>
      <c r="Z262" s="83">
        <f t="shared" si="53"/>
        <v>0</v>
      </c>
      <c r="AA262" s="373" t="str">
        <f t="shared" si="47"/>
        <v/>
      </c>
      <c r="AB262" s="52"/>
      <c r="AC262" s="83">
        <f t="shared" si="56"/>
        <v>0</v>
      </c>
      <c r="AE262" s="106">
        <f t="shared" si="54"/>
        <v>0</v>
      </c>
    </row>
    <row r="263" spans="2:31" ht="21" x14ac:dyDescent="0.25">
      <c r="B263" s="363" t="str">
        <f>+IF(COUNTA('UNITA E CONSUMI SOTTOUTENZE'!C288)&gt;0,'UNITA E CONSUMI SOTTOUTENZE'!B288,"")</f>
        <v/>
      </c>
      <c r="D263" s="83">
        <f>+IF(B263="",0,1*'DATI BOLLETTA'!$D$57*'DATI BOLLETTA'!$C$34*'Articolazione tariffaria'!$F$35)</f>
        <v>0</v>
      </c>
      <c r="E263" s="83">
        <f>+IF(B263="",0,1*'DATI BOLLETTA'!$D$58*'DATI BOLLETTA'!$C$34*'Articolazione tariffaria'!$F$36)</f>
        <v>0</v>
      </c>
      <c r="F263" s="83">
        <f>+IF(B263="",0,1*'DATI BOLLETTA'!$D$59*'DATI BOLLETTA'!$C$34*'Articolazione tariffaria'!$F$37)</f>
        <v>0</v>
      </c>
      <c r="G263" s="84">
        <f t="shared" si="55"/>
        <v>0</v>
      </c>
      <c r="H263" s="50"/>
      <c r="I263" s="130">
        <f>+IF('UNITA E CONSUMI SOTTOUTENZE'!E288&gt;'Articolazione tariffaria'!C$13*'RIPARTIZ SOTTO-UTENZA_dettagl'!C$208,('UNITA E CONSUMI SOTTOUTENZE'!E288-'Articolazione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tariffaria'!C$12*'RIPARTIZ SOTTO-UTENZA_dettagl'!C$208,('UNITA E CONSUMI SOTTOUTENZE'!E288-'Articolazione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tariffaria'!C$11*'RIPARTIZ SOTTO-UTENZA_dettagl'!C$208,('UNITA E CONSUMI SOTTOUTENZE'!E288-'Articolazione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tariffaria'!C$10*'RIPARTIZ SOTTO-UTENZA_dettagl'!C$208,('UNITA E CONSUMI SOTTOUTENZE'!E288-'Articolazione tariffaria'!C$10*'RIPARTIZ SOTTO-UTENZA_dettagl'!C$208)*'Articolazione tariffaria'!F$10+'Articolazione tariffaria'!D$9*'RIPARTIZ SOTTO-UTENZA_dettagl'!C$208*'Articolazione tariffaria'!F$9,'UNITA E CONSUMI SOTTOUTENZE'!E288*'Articolazione tariffaria'!F$9))))*'DATI BOLLETTA'!D$57</f>
        <v>0</v>
      </c>
      <c r="J263" s="83">
        <f>+'UNITA E CONSUMI SOTTOUTENZE'!E288*'Articolazione tariffaria'!$F$31*'DATI BOLLETTA'!$D$58</f>
        <v>0</v>
      </c>
      <c r="K263" s="83">
        <f>+'UNITA E CONSUMI SOTTOUTENZE'!E288*'Articolazione tariffaria'!$F$32*'DATI BOLLETTA'!$D$59</f>
        <v>0</v>
      </c>
      <c r="L263" s="84">
        <f t="shared" si="57"/>
        <v>0</v>
      </c>
      <c r="M263" s="50"/>
      <c r="N263" s="83">
        <f>+'UNITA E CONSUMI SOTTOUTENZE'!E288*'Articolazione tariffaria'!$F$59*'DATI BOLLETTA'!$D$57</f>
        <v>0</v>
      </c>
      <c r="O263" s="83">
        <f>+'UNITA E CONSUMI SOTTOUTENZE'!E288*'Articolazione tariffaria'!$F$59*'DATI BOLLETTA'!$D$58</f>
        <v>0</v>
      </c>
      <c r="P263" s="83">
        <f>+'UNITA E CONSUMI SOTTOUTENZE'!E288*'Articolazione tariffaria'!$F$59*'DATI BOLLETTA'!$D$59</f>
        <v>0</v>
      </c>
      <c r="Q263" s="84">
        <f t="shared" si="49"/>
        <v>0</v>
      </c>
      <c r="R263" s="50"/>
      <c r="S263" s="83">
        <f>+'UNITA E CONSUMI SOTTOUTENZE'!E288*'Articolazione tariffaria'!$F$49*'DATI BOLLETTA'!$D$57</f>
        <v>0</v>
      </c>
      <c r="T263" s="83">
        <f>+'UNITA E CONSUMI SOTTOUTENZE'!E288*'Articolazione tariffaria'!$F$50*'DATI BOLLETTA'!$D$58</f>
        <v>0</v>
      </c>
      <c r="U263" s="83">
        <f>+'UNITA E CONSUMI SOTTOUTENZE'!E288*'Articolazione tariffaria'!$F$51*'DATI BOLLETTA'!$D$59</f>
        <v>0</v>
      </c>
      <c r="V263" s="84">
        <f t="shared" si="50"/>
        <v>0</v>
      </c>
      <c r="W263" s="52"/>
      <c r="X263" s="83">
        <f t="shared" si="51"/>
        <v>0</v>
      </c>
      <c r="Y263" s="83">
        <f t="shared" si="52"/>
        <v>0</v>
      </c>
      <c r="Z263" s="83">
        <f t="shared" si="53"/>
        <v>0</v>
      </c>
      <c r="AA263" s="373" t="str">
        <f t="shared" si="47"/>
        <v/>
      </c>
      <c r="AB263" s="52"/>
      <c r="AC263" s="83">
        <f t="shared" si="56"/>
        <v>0</v>
      </c>
      <c r="AE263" s="106">
        <f t="shared" si="54"/>
        <v>0</v>
      </c>
    </row>
    <row r="264" spans="2:31" ht="21" x14ac:dyDescent="0.25">
      <c r="B264" s="363" t="str">
        <f>+IF(COUNTA('UNITA E CONSUMI SOTTOUTENZE'!C289)&gt;0,'UNITA E CONSUMI SOTTOUTENZE'!B289,"")</f>
        <v/>
      </c>
      <c r="D264" s="83">
        <f>+IF(B264="",0,1*'DATI BOLLETTA'!$D$57*'DATI BOLLETTA'!$C$34*'Articolazione tariffaria'!$F$35)</f>
        <v>0</v>
      </c>
      <c r="E264" s="83">
        <f>+IF(B264="",0,1*'DATI BOLLETTA'!$D$58*'DATI BOLLETTA'!$C$34*'Articolazione tariffaria'!$F$36)</f>
        <v>0</v>
      </c>
      <c r="F264" s="83">
        <f>+IF(B264="",0,1*'DATI BOLLETTA'!$D$59*'DATI BOLLETTA'!$C$34*'Articolazione tariffaria'!$F$37)</f>
        <v>0</v>
      </c>
      <c r="G264" s="84">
        <f t="shared" si="55"/>
        <v>0</v>
      </c>
      <c r="H264" s="50"/>
      <c r="I264" s="130">
        <f>+IF('UNITA E CONSUMI SOTTOUTENZE'!E289&gt;'Articolazione tariffaria'!C$13*'RIPARTIZ SOTTO-UTENZA_dettagl'!C$208,('UNITA E CONSUMI SOTTOUTENZE'!E289-'Articolazione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tariffaria'!C$12*'RIPARTIZ SOTTO-UTENZA_dettagl'!C$208,('UNITA E CONSUMI SOTTOUTENZE'!E289-'Articolazione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tariffaria'!C$11*'RIPARTIZ SOTTO-UTENZA_dettagl'!C$208,('UNITA E CONSUMI SOTTOUTENZE'!E289-'Articolazione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tariffaria'!C$10*'RIPARTIZ SOTTO-UTENZA_dettagl'!C$208,('UNITA E CONSUMI SOTTOUTENZE'!E289-'Articolazione tariffaria'!C$10*'RIPARTIZ SOTTO-UTENZA_dettagl'!C$208)*'Articolazione tariffaria'!F$10+'Articolazione tariffaria'!D$9*'RIPARTIZ SOTTO-UTENZA_dettagl'!C$208*'Articolazione tariffaria'!F$9,'UNITA E CONSUMI SOTTOUTENZE'!E289*'Articolazione tariffaria'!F$9))))*'DATI BOLLETTA'!D$57</f>
        <v>0</v>
      </c>
      <c r="J264" s="83">
        <f>+'UNITA E CONSUMI SOTTOUTENZE'!E289*'Articolazione tariffaria'!$F$31*'DATI BOLLETTA'!$D$58</f>
        <v>0</v>
      </c>
      <c r="K264" s="83">
        <f>+'UNITA E CONSUMI SOTTOUTENZE'!E289*'Articolazione tariffaria'!$F$32*'DATI BOLLETTA'!$D$59</f>
        <v>0</v>
      </c>
      <c r="L264" s="84">
        <f t="shared" si="57"/>
        <v>0</v>
      </c>
      <c r="M264" s="50"/>
      <c r="N264" s="83">
        <f>+'UNITA E CONSUMI SOTTOUTENZE'!E289*'Articolazione tariffaria'!$F$59*'DATI BOLLETTA'!$D$57</f>
        <v>0</v>
      </c>
      <c r="O264" s="83">
        <f>+'UNITA E CONSUMI SOTTOUTENZE'!E289*'Articolazione tariffaria'!$F$59*'DATI BOLLETTA'!$D$58</f>
        <v>0</v>
      </c>
      <c r="P264" s="83">
        <f>+'UNITA E CONSUMI SOTTOUTENZE'!E289*'Articolazione tariffaria'!$F$59*'DATI BOLLETTA'!$D$59</f>
        <v>0</v>
      </c>
      <c r="Q264" s="84">
        <f t="shared" si="49"/>
        <v>0</v>
      </c>
      <c r="R264" s="50"/>
      <c r="S264" s="83">
        <f>+'UNITA E CONSUMI SOTTOUTENZE'!E289*'Articolazione tariffaria'!$F$49*'DATI BOLLETTA'!$D$57</f>
        <v>0</v>
      </c>
      <c r="T264" s="83">
        <f>+'UNITA E CONSUMI SOTTOUTENZE'!E289*'Articolazione tariffaria'!$F$50*'DATI BOLLETTA'!$D$58</f>
        <v>0</v>
      </c>
      <c r="U264" s="83">
        <f>+'UNITA E CONSUMI SOTTOUTENZE'!E289*'Articolazione tariffaria'!$F$51*'DATI BOLLETTA'!$D$59</f>
        <v>0</v>
      </c>
      <c r="V264" s="84">
        <f t="shared" si="50"/>
        <v>0</v>
      </c>
      <c r="W264" s="52"/>
      <c r="X264" s="83">
        <f t="shared" si="51"/>
        <v>0</v>
      </c>
      <c r="Y264" s="83">
        <f t="shared" si="52"/>
        <v>0</v>
      </c>
      <c r="Z264" s="83">
        <f t="shared" si="53"/>
        <v>0</v>
      </c>
      <c r="AA264" s="373" t="str">
        <f t="shared" si="47"/>
        <v/>
      </c>
      <c r="AB264" s="52"/>
      <c r="AC264" s="83">
        <f t="shared" si="56"/>
        <v>0</v>
      </c>
      <c r="AE264" s="106">
        <f t="shared" si="54"/>
        <v>0</v>
      </c>
    </row>
    <row r="265" spans="2:31" ht="21" x14ac:dyDescent="0.25">
      <c r="B265" s="363" t="str">
        <f>+IF(COUNTA('UNITA E CONSUMI SOTTOUTENZE'!C290)&gt;0,'UNITA E CONSUMI SOTTOUTENZE'!B290,"")</f>
        <v/>
      </c>
      <c r="D265" s="83">
        <f>+IF(B265="",0,1*'DATI BOLLETTA'!$D$57*'DATI BOLLETTA'!$C$34*'Articolazione tariffaria'!$F$35)</f>
        <v>0</v>
      </c>
      <c r="E265" s="83">
        <f>+IF(B265="",0,1*'DATI BOLLETTA'!$D$58*'DATI BOLLETTA'!$C$34*'Articolazione tariffaria'!$F$36)</f>
        <v>0</v>
      </c>
      <c r="F265" s="83">
        <f>+IF(B265="",0,1*'DATI BOLLETTA'!$D$59*'DATI BOLLETTA'!$C$34*'Articolazione tariffaria'!$F$37)</f>
        <v>0</v>
      </c>
      <c r="G265" s="84">
        <f t="shared" si="55"/>
        <v>0</v>
      </c>
      <c r="H265" s="50"/>
      <c r="I265" s="130">
        <f>+IF('UNITA E CONSUMI SOTTOUTENZE'!E290&gt;'Articolazione tariffaria'!C$13*'RIPARTIZ SOTTO-UTENZA_dettagl'!C$208,('UNITA E CONSUMI SOTTOUTENZE'!E290-'Articolazione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tariffaria'!C$12*'RIPARTIZ SOTTO-UTENZA_dettagl'!C$208,('UNITA E CONSUMI SOTTOUTENZE'!E290-'Articolazione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tariffaria'!C$11*'RIPARTIZ SOTTO-UTENZA_dettagl'!C$208,('UNITA E CONSUMI SOTTOUTENZE'!E290-'Articolazione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tariffaria'!C$10*'RIPARTIZ SOTTO-UTENZA_dettagl'!C$208,('UNITA E CONSUMI SOTTOUTENZE'!E290-'Articolazione tariffaria'!C$10*'RIPARTIZ SOTTO-UTENZA_dettagl'!C$208)*'Articolazione tariffaria'!F$10+'Articolazione tariffaria'!D$9*'RIPARTIZ SOTTO-UTENZA_dettagl'!C$208*'Articolazione tariffaria'!F$9,'UNITA E CONSUMI SOTTOUTENZE'!E290*'Articolazione tariffaria'!F$9))))*'DATI BOLLETTA'!D$57</f>
        <v>0</v>
      </c>
      <c r="J265" s="83">
        <f>+'UNITA E CONSUMI SOTTOUTENZE'!E290*'Articolazione tariffaria'!$F$31*'DATI BOLLETTA'!$D$58</f>
        <v>0</v>
      </c>
      <c r="K265" s="83">
        <f>+'UNITA E CONSUMI SOTTOUTENZE'!E290*'Articolazione tariffaria'!$F$32*'DATI BOLLETTA'!$D$59</f>
        <v>0</v>
      </c>
      <c r="L265" s="84">
        <f t="shared" si="57"/>
        <v>0</v>
      </c>
      <c r="M265" s="50"/>
      <c r="N265" s="83">
        <f>+'UNITA E CONSUMI SOTTOUTENZE'!E290*'Articolazione tariffaria'!$F$59*'DATI BOLLETTA'!$D$57</f>
        <v>0</v>
      </c>
      <c r="O265" s="83">
        <f>+'UNITA E CONSUMI SOTTOUTENZE'!E290*'Articolazione tariffaria'!$F$59*'DATI BOLLETTA'!$D$58</f>
        <v>0</v>
      </c>
      <c r="P265" s="83">
        <f>+'UNITA E CONSUMI SOTTOUTENZE'!E290*'Articolazione tariffaria'!$F$59*'DATI BOLLETTA'!$D$59</f>
        <v>0</v>
      </c>
      <c r="Q265" s="84">
        <f t="shared" si="49"/>
        <v>0</v>
      </c>
      <c r="R265" s="50"/>
      <c r="S265" s="83">
        <f>+'UNITA E CONSUMI SOTTOUTENZE'!E290*'Articolazione tariffaria'!$F$49*'DATI BOLLETTA'!$D$57</f>
        <v>0</v>
      </c>
      <c r="T265" s="83">
        <f>+'UNITA E CONSUMI SOTTOUTENZE'!E290*'Articolazione tariffaria'!$F$50*'DATI BOLLETTA'!$D$58</f>
        <v>0</v>
      </c>
      <c r="U265" s="83">
        <f>+'UNITA E CONSUMI SOTTOUTENZE'!E290*'Articolazione tariffaria'!$F$51*'DATI BOLLETTA'!$D$59</f>
        <v>0</v>
      </c>
      <c r="V265" s="84">
        <f t="shared" si="50"/>
        <v>0</v>
      </c>
      <c r="W265" s="52"/>
      <c r="X265" s="83">
        <f t="shared" si="51"/>
        <v>0</v>
      </c>
      <c r="Y265" s="83">
        <f t="shared" si="52"/>
        <v>0</v>
      </c>
      <c r="Z265" s="83">
        <f t="shared" si="53"/>
        <v>0</v>
      </c>
      <c r="AA265" s="373" t="str">
        <f t="shared" si="47"/>
        <v/>
      </c>
      <c r="AB265" s="52"/>
      <c r="AC265" s="83">
        <f t="shared" si="56"/>
        <v>0</v>
      </c>
      <c r="AE265" s="106">
        <f t="shared" si="54"/>
        <v>0</v>
      </c>
    </row>
    <row r="266" spans="2:31" ht="21" x14ac:dyDescent="0.25">
      <c r="B266" s="363" t="str">
        <f>+IF(COUNTA('UNITA E CONSUMI SOTTOUTENZE'!C291)&gt;0,'UNITA E CONSUMI SOTTOUTENZE'!B291,"")</f>
        <v/>
      </c>
      <c r="D266" s="83">
        <f>+IF(B266="",0,1*'DATI BOLLETTA'!$D$57*'DATI BOLLETTA'!$C$34*'Articolazione tariffaria'!$F$35)</f>
        <v>0</v>
      </c>
      <c r="E266" s="83">
        <f>+IF(B266="",0,1*'DATI BOLLETTA'!$D$58*'DATI BOLLETTA'!$C$34*'Articolazione tariffaria'!$F$36)</f>
        <v>0</v>
      </c>
      <c r="F266" s="83">
        <f>+IF(B266="",0,1*'DATI BOLLETTA'!$D$59*'DATI BOLLETTA'!$C$34*'Articolazione tariffaria'!$F$37)</f>
        <v>0</v>
      </c>
      <c r="G266" s="84">
        <f t="shared" si="55"/>
        <v>0</v>
      </c>
      <c r="H266" s="50"/>
      <c r="I266" s="130">
        <f>+IF('UNITA E CONSUMI SOTTOUTENZE'!E291&gt;'Articolazione tariffaria'!C$13*'RIPARTIZ SOTTO-UTENZA_dettagl'!C$208,('UNITA E CONSUMI SOTTOUTENZE'!E291-'Articolazione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tariffaria'!C$12*'RIPARTIZ SOTTO-UTENZA_dettagl'!C$208,('UNITA E CONSUMI SOTTOUTENZE'!E291-'Articolazione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tariffaria'!C$11*'RIPARTIZ SOTTO-UTENZA_dettagl'!C$208,('UNITA E CONSUMI SOTTOUTENZE'!E291-'Articolazione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tariffaria'!C$10*'RIPARTIZ SOTTO-UTENZA_dettagl'!C$208,('UNITA E CONSUMI SOTTOUTENZE'!E291-'Articolazione tariffaria'!C$10*'RIPARTIZ SOTTO-UTENZA_dettagl'!C$208)*'Articolazione tariffaria'!F$10+'Articolazione tariffaria'!D$9*'RIPARTIZ SOTTO-UTENZA_dettagl'!C$208*'Articolazione tariffaria'!F$9,'UNITA E CONSUMI SOTTOUTENZE'!E291*'Articolazione tariffaria'!F$9))))*'DATI BOLLETTA'!D$57</f>
        <v>0</v>
      </c>
      <c r="J266" s="83">
        <f>+'UNITA E CONSUMI SOTTOUTENZE'!E291*'Articolazione tariffaria'!$F$31*'DATI BOLLETTA'!$D$58</f>
        <v>0</v>
      </c>
      <c r="K266" s="83">
        <f>+'UNITA E CONSUMI SOTTOUTENZE'!E291*'Articolazione tariffaria'!$F$32*'DATI BOLLETTA'!$D$59</f>
        <v>0</v>
      </c>
      <c r="L266" s="84">
        <f t="shared" si="57"/>
        <v>0</v>
      </c>
      <c r="M266" s="50"/>
      <c r="N266" s="83">
        <f>+'UNITA E CONSUMI SOTTOUTENZE'!E291*'Articolazione tariffaria'!$F$59*'DATI BOLLETTA'!$D$57</f>
        <v>0</v>
      </c>
      <c r="O266" s="83">
        <f>+'UNITA E CONSUMI SOTTOUTENZE'!E291*'Articolazione tariffaria'!$F$59*'DATI BOLLETTA'!$D$58</f>
        <v>0</v>
      </c>
      <c r="P266" s="83">
        <f>+'UNITA E CONSUMI SOTTOUTENZE'!E291*'Articolazione tariffaria'!$F$59*'DATI BOLLETTA'!$D$59</f>
        <v>0</v>
      </c>
      <c r="Q266" s="84">
        <f t="shared" si="49"/>
        <v>0</v>
      </c>
      <c r="R266" s="50"/>
      <c r="S266" s="83">
        <f>+'UNITA E CONSUMI SOTTOUTENZE'!E291*'Articolazione tariffaria'!$F$49*'DATI BOLLETTA'!$D$57</f>
        <v>0</v>
      </c>
      <c r="T266" s="83">
        <f>+'UNITA E CONSUMI SOTTOUTENZE'!E291*'Articolazione tariffaria'!$F$50*'DATI BOLLETTA'!$D$58</f>
        <v>0</v>
      </c>
      <c r="U266" s="83">
        <f>+'UNITA E CONSUMI SOTTOUTENZE'!E291*'Articolazione tariffaria'!$F$51*'DATI BOLLETTA'!$D$59</f>
        <v>0</v>
      </c>
      <c r="V266" s="84">
        <f t="shared" si="50"/>
        <v>0</v>
      </c>
      <c r="W266" s="52"/>
      <c r="X266" s="83">
        <f t="shared" si="51"/>
        <v>0</v>
      </c>
      <c r="Y266" s="83">
        <f t="shared" si="52"/>
        <v>0</v>
      </c>
      <c r="Z266" s="83">
        <f t="shared" si="53"/>
        <v>0</v>
      </c>
      <c r="AA266" s="373" t="str">
        <f t="shared" si="47"/>
        <v/>
      </c>
      <c r="AB266" s="52"/>
      <c r="AC266" s="83">
        <f t="shared" si="56"/>
        <v>0</v>
      </c>
      <c r="AE266" s="106">
        <f t="shared" si="54"/>
        <v>0</v>
      </c>
    </row>
    <row r="267" spans="2:31" ht="21" x14ac:dyDescent="0.25">
      <c r="B267" s="363" t="str">
        <f>+IF(COUNTA('UNITA E CONSUMI SOTTOUTENZE'!C292)&gt;0,'UNITA E CONSUMI SOTTOUTENZE'!B292,"")</f>
        <v/>
      </c>
      <c r="D267" s="83">
        <f>+IF(B267="",0,1*'DATI BOLLETTA'!$D$57*'DATI BOLLETTA'!$C$34*'Articolazione tariffaria'!$F$35)</f>
        <v>0</v>
      </c>
      <c r="E267" s="83">
        <f>+IF(B267="",0,1*'DATI BOLLETTA'!$D$58*'DATI BOLLETTA'!$C$34*'Articolazione tariffaria'!$F$36)</f>
        <v>0</v>
      </c>
      <c r="F267" s="83">
        <f>+IF(B267="",0,1*'DATI BOLLETTA'!$D$59*'DATI BOLLETTA'!$C$34*'Articolazione tariffaria'!$F$37)</f>
        <v>0</v>
      </c>
      <c r="G267" s="84">
        <f t="shared" si="55"/>
        <v>0</v>
      </c>
      <c r="H267" s="50"/>
      <c r="I267" s="130">
        <f>+IF('UNITA E CONSUMI SOTTOUTENZE'!E292&gt;'Articolazione tariffaria'!C$13*'RIPARTIZ SOTTO-UTENZA_dettagl'!C$208,('UNITA E CONSUMI SOTTOUTENZE'!E292-'Articolazione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tariffaria'!C$12*'RIPARTIZ SOTTO-UTENZA_dettagl'!C$208,('UNITA E CONSUMI SOTTOUTENZE'!E292-'Articolazione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tariffaria'!C$11*'RIPARTIZ SOTTO-UTENZA_dettagl'!C$208,('UNITA E CONSUMI SOTTOUTENZE'!E292-'Articolazione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tariffaria'!C$10*'RIPARTIZ SOTTO-UTENZA_dettagl'!C$208,('UNITA E CONSUMI SOTTOUTENZE'!E292-'Articolazione tariffaria'!C$10*'RIPARTIZ SOTTO-UTENZA_dettagl'!C$208)*'Articolazione tariffaria'!F$10+'Articolazione tariffaria'!D$9*'RIPARTIZ SOTTO-UTENZA_dettagl'!C$208*'Articolazione tariffaria'!F$9,'UNITA E CONSUMI SOTTOUTENZE'!E292*'Articolazione tariffaria'!F$9))))*'DATI BOLLETTA'!D$57</f>
        <v>0</v>
      </c>
      <c r="J267" s="83">
        <f>+'UNITA E CONSUMI SOTTOUTENZE'!E292*'Articolazione tariffaria'!$F$31*'DATI BOLLETTA'!$D$58</f>
        <v>0</v>
      </c>
      <c r="K267" s="83">
        <f>+'UNITA E CONSUMI SOTTOUTENZE'!E292*'Articolazione tariffaria'!$F$32*'DATI BOLLETTA'!$D$59</f>
        <v>0</v>
      </c>
      <c r="L267" s="84">
        <f t="shared" si="57"/>
        <v>0</v>
      </c>
      <c r="M267" s="50"/>
      <c r="N267" s="83">
        <f>+'UNITA E CONSUMI SOTTOUTENZE'!E292*'Articolazione tariffaria'!$F$59*'DATI BOLLETTA'!$D$57</f>
        <v>0</v>
      </c>
      <c r="O267" s="83">
        <f>+'UNITA E CONSUMI SOTTOUTENZE'!E292*'Articolazione tariffaria'!$F$59*'DATI BOLLETTA'!$D$58</f>
        <v>0</v>
      </c>
      <c r="P267" s="83">
        <f>+'UNITA E CONSUMI SOTTOUTENZE'!E292*'Articolazione tariffaria'!$F$59*'DATI BOLLETTA'!$D$59</f>
        <v>0</v>
      </c>
      <c r="Q267" s="84">
        <f t="shared" si="49"/>
        <v>0</v>
      </c>
      <c r="R267" s="50"/>
      <c r="S267" s="83">
        <f>+'UNITA E CONSUMI SOTTOUTENZE'!E292*'Articolazione tariffaria'!$F$49*'DATI BOLLETTA'!$D$57</f>
        <v>0</v>
      </c>
      <c r="T267" s="83">
        <f>+'UNITA E CONSUMI SOTTOUTENZE'!E292*'Articolazione tariffaria'!$F$50*'DATI BOLLETTA'!$D$58</f>
        <v>0</v>
      </c>
      <c r="U267" s="83">
        <f>+'UNITA E CONSUMI SOTTOUTENZE'!E292*'Articolazione tariffaria'!$F$51*'DATI BOLLETTA'!$D$59</f>
        <v>0</v>
      </c>
      <c r="V267" s="84">
        <f t="shared" si="50"/>
        <v>0</v>
      </c>
      <c r="W267" s="52"/>
      <c r="X267" s="83">
        <f t="shared" si="51"/>
        <v>0</v>
      </c>
      <c r="Y267" s="83">
        <f t="shared" si="52"/>
        <v>0</v>
      </c>
      <c r="Z267" s="83">
        <f t="shared" si="53"/>
        <v>0</v>
      </c>
      <c r="AA267" s="373" t="str">
        <f t="shared" si="47"/>
        <v/>
      </c>
      <c r="AB267" s="52"/>
      <c r="AC267" s="83">
        <f t="shared" si="56"/>
        <v>0</v>
      </c>
      <c r="AE267" s="106">
        <f t="shared" si="54"/>
        <v>0</v>
      </c>
    </row>
    <row r="268" spans="2:31" ht="21" x14ac:dyDescent="0.25">
      <c r="B268" s="363" t="str">
        <f>+IF(COUNTA('UNITA E CONSUMI SOTTOUTENZE'!C293)&gt;0,'UNITA E CONSUMI SOTTOUTENZE'!B293,"")</f>
        <v/>
      </c>
      <c r="D268" s="83">
        <f>+IF(B268="",0,1*'DATI BOLLETTA'!$D$57*'DATI BOLLETTA'!$C$34*'Articolazione tariffaria'!$F$35)</f>
        <v>0</v>
      </c>
      <c r="E268" s="83">
        <f>+IF(B268="",0,1*'DATI BOLLETTA'!$D$58*'DATI BOLLETTA'!$C$34*'Articolazione tariffaria'!$F$36)</f>
        <v>0</v>
      </c>
      <c r="F268" s="83">
        <f>+IF(B268="",0,1*'DATI BOLLETTA'!$D$59*'DATI BOLLETTA'!$C$34*'Articolazione tariffaria'!$F$37)</f>
        <v>0</v>
      </c>
      <c r="G268" s="84">
        <f t="shared" si="55"/>
        <v>0</v>
      </c>
      <c r="H268" s="50"/>
      <c r="I268" s="130">
        <f>+IF('UNITA E CONSUMI SOTTOUTENZE'!E293&gt;'Articolazione tariffaria'!C$13*'RIPARTIZ SOTTO-UTENZA_dettagl'!C$208,('UNITA E CONSUMI SOTTOUTENZE'!E293-'Articolazione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tariffaria'!C$12*'RIPARTIZ SOTTO-UTENZA_dettagl'!C$208,('UNITA E CONSUMI SOTTOUTENZE'!E293-'Articolazione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tariffaria'!C$11*'RIPARTIZ SOTTO-UTENZA_dettagl'!C$208,('UNITA E CONSUMI SOTTOUTENZE'!E293-'Articolazione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tariffaria'!C$10*'RIPARTIZ SOTTO-UTENZA_dettagl'!C$208,('UNITA E CONSUMI SOTTOUTENZE'!E293-'Articolazione tariffaria'!C$10*'RIPARTIZ SOTTO-UTENZA_dettagl'!C$208)*'Articolazione tariffaria'!F$10+'Articolazione tariffaria'!D$9*'RIPARTIZ SOTTO-UTENZA_dettagl'!C$208*'Articolazione tariffaria'!F$9,'UNITA E CONSUMI SOTTOUTENZE'!E293*'Articolazione tariffaria'!F$9))))*'DATI BOLLETTA'!D$57</f>
        <v>0</v>
      </c>
      <c r="J268" s="83">
        <f>+'UNITA E CONSUMI SOTTOUTENZE'!E293*'Articolazione tariffaria'!$F$31*'DATI BOLLETTA'!$D$58</f>
        <v>0</v>
      </c>
      <c r="K268" s="83">
        <f>+'UNITA E CONSUMI SOTTOUTENZE'!E293*'Articolazione tariffaria'!$F$32*'DATI BOLLETTA'!$D$59</f>
        <v>0</v>
      </c>
      <c r="L268" s="84">
        <f t="shared" si="57"/>
        <v>0</v>
      </c>
      <c r="M268" s="50"/>
      <c r="N268" s="83">
        <f>+'UNITA E CONSUMI SOTTOUTENZE'!E293*'Articolazione tariffaria'!$F$59*'DATI BOLLETTA'!$D$57</f>
        <v>0</v>
      </c>
      <c r="O268" s="83">
        <f>+'UNITA E CONSUMI SOTTOUTENZE'!E293*'Articolazione tariffaria'!$F$59*'DATI BOLLETTA'!$D$58</f>
        <v>0</v>
      </c>
      <c r="P268" s="83">
        <f>+'UNITA E CONSUMI SOTTOUTENZE'!E293*'Articolazione tariffaria'!$F$59*'DATI BOLLETTA'!$D$59</f>
        <v>0</v>
      </c>
      <c r="Q268" s="84">
        <f t="shared" si="49"/>
        <v>0</v>
      </c>
      <c r="R268" s="50"/>
      <c r="S268" s="83">
        <f>+'UNITA E CONSUMI SOTTOUTENZE'!E293*'Articolazione tariffaria'!$F$49*'DATI BOLLETTA'!$D$57</f>
        <v>0</v>
      </c>
      <c r="T268" s="83">
        <f>+'UNITA E CONSUMI SOTTOUTENZE'!E293*'Articolazione tariffaria'!$F$50*'DATI BOLLETTA'!$D$58</f>
        <v>0</v>
      </c>
      <c r="U268" s="83">
        <f>+'UNITA E CONSUMI SOTTOUTENZE'!E293*'Articolazione tariffaria'!$F$51*'DATI BOLLETTA'!$D$59</f>
        <v>0</v>
      </c>
      <c r="V268" s="84">
        <f t="shared" si="50"/>
        <v>0</v>
      </c>
      <c r="W268" s="52"/>
      <c r="X268" s="83">
        <f t="shared" si="51"/>
        <v>0</v>
      </c>
      <c r="Y268" s="83">
        <f t="shared" si="52"/>
        <v>0</v>
      </c>
      <c r="Z268" s="83">
        <f t="shared" si="53"/>
        <v>0</v>
      </c>
      <c r="AA268" s="373" t="str">
        <f t="shared" si="47"/>
        <v/>
      </c>
      <c r="AB268" s="52"/>
      <c r="AC268" s="83">
        <f t="shared" si="56"/>
        <v>0</v>
      </c>
      <c r="AE268" s="106">
        <f t="shared" si="54"/>
        <v>0</v>
      </c>
    </row>
    <row r="269" spans="2:31" ht="21" x14ac:dyDescent="0.25">
      <c r="B269" s="363" t="str">
        <f>+IF(COUNTA('UNITA E CONSUMI SOTTOUTENZE'!C294)&gt;0,'UNITA E CONSUMI SOTTOUTENZE'!B294,"")</f>
        <v/>
      </c>
      <c r="D269" s="83">
        <f>+IF(B269="",0,1*'DATI BOLLETTA'!$D$57*'DATI BOLLETTA'!$C$34*'Articolazione tariffaria'!$F$35)</f>
        <v>0</v>
      </c>
      <c r="E269" s="83">
        <f>+IF(B269="",0,1*'DATI BOLLETTA'!$D$58*'DATI BOLLETTA'!$C$34*'Articolazione tariffaria'!$F$36)</f>
        <v>0</v>
      </c>
      <c r="F269" s="83">
        <f>+IF(B269="",0,1*'DATI BOLLETTA'!$D$59*'DATI BOLLETTA'!$C$34*'Articolazione tariffaria'!$F$37)</f>
        <v>0</v>
      </c>
      <c r="G269" s="84">
        <f t="shared" si="55"/>
        <v>0</v>
      </c>
      <c r="H269" s="50"/>
      <c r="I269" s="130">
        <f>+IF('UNITA E CONSUMI SOTTOUTENZE'!E294&gt;'Articolazione tariffaria'!C$13*'RIPARTIZ SOTTO-UTENZA_dettagl'!C$208,('UNITA E CONSUMI SOTTOUTENZE'!E294-'Articolazione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tariffaria'!C$12*'RIPARTIZ SOTTO-UTENZA_dettagl'!C$208,('UNITA E CONSUMI SOTTOUTENZE'!E294-'Articolazione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tariffaria'!C$11*'RIPARTIZ SOTTO-UTENZA_dettagl'!C$208,('UNITA E CONSUMI SOTTOUTENZE'!E294-'Articolazione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tariffaria'!C$10*'RIPARTIZ SOTTO-UTENZA_dettagl'!C$208,('UNITA E CONSUMI SOTTOUTENZE'!E294-'Articolazione tariffaria'!C$10*'RIPARTIZ SOTTO-UTENZA_dettagl'!C$208)*'Articolazione tariffaria'!F$10+'Articolazione tariffaria'!D$9*'RIPARTIZ SOTTO-UTENZA_dettagl'!C$208*'Articolazione tariffaria'!F$9,'UNITA E CONSUMI SOTTOUTENZE'!E294*'Articolazione tariffaria'!F$9))))*'DATI BOLLETTA'!D$57</f>
        <v>0</v>
      </c>
      <c r="J269" s="83">
        <f>+'UNITA E CONSUMI SOTTOUTENZE'!E294*'Articolazione tariffaria'!$F$31*'DATI BOLLETTA'!$D$58</f>
        <v>0</v>
      </c>
      <c r="K269" s="83">
        <f>+'UNITA E CONSUMI SOTTOUTENZE'!E294*'Articolazione tariffaria'!$F$32*'DATI BOLLETTA'!$D$59</f>
        <v>0</v>
      </c>
      <c r="L269" s="84">
        <f t="shared" si="57"/>
        <v>0</v>
      </c>
      <c r="M269" s="50"/>
      <c r="N269" s="83">
        <f>+'UNITA E CONSUMI SOTTOUTENZE'!E294*'Articolazione tariffaria'!$F$59*'DATI BOLLETTA'!$D$57</f>
        <v>0</v>
      </c>
      <c r="O269" s="83">
        <f>+'UNITA E CONSUMI SOTTOUTENZE'!E294*'Articolazione tariffaria'!$F$59*'DATI BOLLETTA'!$D$58</f>
        <v>0</v>
      </c>
      <c r="P269" s="83">
        <f>+'UNITA E CONSUMI SOTTOUTENZE'!E294*'Articolazione tariffaria'!$F$59*'DATI BOLLETTA'!$D$59</f>
        <v>0</v>
      </c>
      <c r="Q269" s="84">
        <f t="shared" si="49"/>
        <v>0</v>
      </c>
      <c r="R269" s="50"/>
      <c r="S269" s="83">
        <f>+'UNITA E CONSUMI SOTTOUTENZE'!E294*'Articolazione tariffaria'!$F$49*'DATI BOLLETTA'!$D$57</f>
        <v>0</v>
      </c>
      <c r="T269" s="83">
        <f>+'UNITA E CONSUMI SOTTOUTENZE'!E294*'Articolazione tariffaria'!$F$50*'DATI BOLLETTA'!$D$58</f>
        <v>0</v>
      </c>
      <c r="U269" s="83">
        <f>+'UNITA E CONSUMI SOTTOUTENZE'!E294*'Articolazione tariffaria'!$F$51*'DATI BOLLETTA'!$D$59</f>
        <v>0</v>
      </c>
      <c r="V269" s="84">
        <f t="shared" si="50"/>
        <v>0</v>
      </c>
      <c r="W269" s="52"/>
      <c r="X269" s="83">
        <f t="shared" si="51"/>
        <v>0</v>
      </c>
      <c r="Y269" s="83">
        <f t="shared" si="52"/>
        <v>0</v>
      </c>
      <c r="Z269" s="83">
        <f t="shared" si="53"/>
        <v>0</v>
      </c>
      <c r="AA269" s="373" t="str">
        <f t="shared" si="47"/>
        <v/>
      </c>
      <c r="AB269" s="52"/>
      <c r="AC269" s="83">
        <f t="shared" si="56"/>
        <v>0</v>
      </c>
      <c r="AE269" s="106">
        <f t="shared" si="54"/>
        <v>0</v>
      </c>
    </row>
    <row r="270" spans="2:31" ht="21" x14ac:dyDescent="0.25">
      <c r="B270" s="363" t="str">
        <f>+IF(COUNTA('UNITA E CONSUMI SOTTOUTENZE'!C295)&gt;0,'UNITA E CONSUMI SOTTOUTENZE'!B295,"")</f>
        <v/>
      </c>
      <c r="D270" s="83">
        <f>+IF(B270="",0,1*'DATI BOLLETTA'!$D$57*'DATI BOLLETTA'!$C$34*'Articolazione tariffaria'!$F$35)</f>
        <v>0</v>
      </c>
      <c r="E270" s="83">
        <f>+IF(B270="",0,1*'DATI BOLLETTA'!$D$58*'DATI BOLLETTA'!$C$34*'Articolazione tariffaria'!$F$36)</f>
        <v>0</v>
      </c>
      <c r="F270" s="83">
        <f>+IF(B270="",0,1*'DATI BOLLETTA'!$D$59*'DATI BOLLETTA'!$C$34*'Articolazione tariffaria'!$F$37)</f>
        <v>0</v>
      </c>
      <c r="G270" s="84">
        <f t="shared" si="55"/>
        <v>0</v>
      </c>
      <c r="H270" s="50"/>
      <c r="I270" s="130">
        <f>+IF('UNITA E CONSUMI SOTTOUTENZE'!E295&gt;'Articolazione tariffaria'!C$13*'RIPARTIZ SOTTO-UTENZA_dettagl'!C$208,('UNITA E CONSUMI SOTTOUTENZE'!E295-'Articolazione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tariffaria'!C$12*'RIPARTIZ SOTTO-UTENZA_dettagl'!C$208,('UNITA E CONSUMI SOTTOUTENZE'!E295-'Articolazione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tariffaria'!C$11*'RIPARTIZ SOTTO-UTENZA_dettagl'!C$208,('UNITA E CONSUMI SOTTOUTENZE'!E295-'Articolazione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tariffaria'!C$10*'RIPARTIZ SOTTO-UTENZA_dettagl'!C$208,('UNITA E CONSUMI SOTTOUTENZE'!E295-'Articolazione tariffaria'!C$10*'RIPARTIZ SOTTO-UTENZA_dettagl'!C$208)*'Articolazione tariffaria'!F$10+'Articolazione tariffaria'!D$9*'RIPARTIZ SOTTO-UTENZA_dettagl'!C$208*'Articolazione tariffaria'!F$9,'UNITA E CONSUMI SOTTOUTENZE'!E295*'Articolazione tariffaria'!F$9))))*'DATI BOLLETTA'!D$57</f>
        <v>0</v>
      </c>
      <c r="J270" s="83">
        <f>+'UNITA E CONSUMI SOTTOUTENZE'!E295*'Articolazione tariffaria'!$F$31*'DATI BOLLETTA'!$D$58</f>
        <v>0</v>
      </c>
      <c r="K270" s="83">
        <f>+'UNITA E CONSUMI SOTTOUTENZE'!E295*'Articolazione tariffaria'!$F$32*'DATI BOLLETTA'!$D$59</f>
        <v>0</v>
      </c>
      <c r="L270" s="84">
        <f t="shared" si="57"/>
        <v>0</v>
      </c>
      <c r="M270" s="50"/>
      <c r="N270" s="83">
        <f>+'UNITA E CONSUMI SOTTOUTENZE'!E295*'Articolazione tariffaria'!$F$59*'DATI BOLLETTA'!$D$57</f>
        <v>0</v>
      </c>
      <c r="O270" s="83">
        <f>+'UNITA E CONSUMI SOTTOUTENZE'!E295*'Articolazione tariffaria'!$F$59*'DATI BOLLETTA'!$D$58</f>
        <v>0</v>
      </c>
      <c r="P270" s="83">
        <f>+'UNITA E CONSUMI SOTTOUTENZE'!E295*'Articolazione tariffaria'!$F$59*'DATI BOLLETTA'!$D$59</f>
        <v>0</v>
      </c>
      <c r="Q270" s="84">
        <f t="shared" si="49"/>
        <v>0</v>
      </c>
      <c r="R270" s="50"/>
      <c r="S270" s="83">
        <f>+'UNITA E CONSUMI SOTTOUTENZE'!E295*'Articolazione tariffaria'!$F$49*'DATI BOLLETTA'!$D$57</f>
        <v>0</v>
      </c>
      <c r="T270" s="83">
        <f>+'UNITA E CONSUMI SOTTOUTENZE'!E295*'Articolazione tariffaria'!$F$50*'DATI BOLLETTA'!$D$58</f>
        <v>0</v>
      </c>
      <c r="U270" s="83">
        <f>+'UNITA E CONSUMI SOTTOUTENZE'!E295*'Articolazione tariffaria'!$F$51*'DATI BOLLETTA'!$D$59</f>
        <v>0</v>
      </c>
      <c r="V270" s="84">
        <f t="shared" si="50"/>
        <v>0</v>
      </c>
      <c r="W270" s="52"/>
      <c r="X270" s="83">
        <f t="shared" si="51"/>
        <v>0</v>
      </c>
      <c r="Y270" s="83">
        <f t="shared" si="52"/>
        <v>0</v>
      </c>
      <c r="Z270" s="83">
        <f t="shared" si="53"/>
        <v>0</v>
      </c>
      <c r="AA270" s="373" t="str">
        <f t="shared" si="47"/>
        <v/>
      </c>
      <c r="AB270" s="52"/>
      <c r="AC270" s="83">
        <f t="shared" si="56"/>
        <v>0</v>
      </c>
      <c r="AE270" s="106">
        <f t="shared" si="54"/>
        <v>0</v>
      </c>
    </row>
    <row r="271" spans="2:31" ht="21" x14ac:dyDescent="0.25">
      <c r="B271" s="363" t="str">
        <f>+IF(COUNTA('UNITA E CONSUMI SOTTOUTENZE'!C296)&gt;0,'UNITA E CONSUMI SOTTOUTENZE'!B296,"")</f>
        <v/>
      </c>
      <c r="D271" s="83">
        <f>+IF(B271="",0,1*'DATI BOLLETTA'!$D$57*'DATI BOLLETTA'!$C$34*'Articolazione tariffaria'!$F$35)</f>
        <v>0</v>
      </c>
      <c r="E271" s="83">
        <f>+IF(B271="",0,1*'DATI BOLLETTA'!$D$58*'DATI BOLLETTA'!$C$34*'Articolazione tariffaria'!$F$36)</f>
        <v>0</v>
      </c>
      <c r="F271" s="83">
        <f>+IF(B271="",0,1*'DATI BOLLETTA'!$D$59*'DATI BOLLETTA'!$C$34*'Articolazione tariffaria'!$F$37)</f>
        <v>0</v>
      </c>
      <c r="G271" s="84">
        <f t="shared" si="55"/>
        <v>0</v>
      </c>
      <c r="H271" s="50"/>
      <c r="I271" s="130">
        <f>+IF('UNITA E CONSUMI SOTTOUTENZE'!E296&gt;'Articolazione tariffaria'!C$13*'RIPARTIZ SOTTO-UTENZA_dettagl'!C$208,('UNITA E CONSUMI SOTTOUTENZE'!E296-'Articolazione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tariffaria'!C$12*'RIPARTIZ SOTTO-UTENZA_dettagl'!C$208,('UNITA E CONSUMI SOTTOUTENZE'!E296-'Articolazione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tariffaria'!C$11*'RIPARTIZ SOTTO-UTENZA_dettagl'!C$208,('UNITA E CONSUMI SOTTOUTENZE'!E296-'Articolazione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tariffaria'!C$10*'RIPARTIZ SOTTO-UTENZA_dettagl'!C$208,('UNITA E CONSUMI SOTTOUTENZE'!E296-'Articolazione tariffaria'!C$10*'RIPARTIZ SOTTO-UTENZA_dettagl'!C$208)*'Articolazione tariffaria'!F$10+'Articolazione tariffaria'!D$9*'RIPARTIZ SOTTO-UTENZA_dettagl'!C$208*'Articolazione tariffaria'!F$9,'UNITA E CONSUMI SOTTOUTENZE'!E296*'Articolazione tariffaria'!F$9))))*'DATI BOLLETTA'!D$57</f>
        <v>0</v>
      </c>
      <c r="J271" s="83">
        <f>+'UNITA E CONSUMI SOTTOUTENZE'!E296*'Articolazione tariffaria'!$F$31*'DATI BOLLETTA'!$D$58</f>
        <v>0</v>
      </c>
      <c r="K271" s="83">
        <f>+'UNITA E CONSUMI SOTTOUTENZE'!E296*'Articolazione tariffaria'!$F$32*'DATI BOLLETTA'!$D$59</f>
        <v>0</v>
      </c>
      <c r="L271" s="84">
        <f t="shared" si="57"/>
        <v>0</v>
      </c>
      <c r="M271" s="50"/>
      <c r="N271" s="83">
        <f>+'UNITA E CONSUMI SOTTOUTENZE'!E296*'Articolazione tariffaria'!$F$59*'DATI BOLLETTA'!$D$57</f>
        <v>0</v>
      </c>
      <c r="O271" s="83">
        <f>+'UNITA E CONSUMI SOTTOUTENZE'!E296*'Articolazione tariffaria'!$F$59*'DATI BOLLETTA'!$D$58</f>
        <v>0</v>
      </c>
      <c r="P271" s="83">
        <f>+'UNITA E CONSUMI SOTTOUTENZE'!E296*'Articolazione tariffaria'!$F$59*'DATI BOLLETTA'!$D$59</f>
        <v>0</v>
      </c>
      <c r="Q271" s="84">
        <f t="shared" si="49"/>
        <v>0</v>
      </c>
      <c r="R271" s="50"/>
      <c r="S271" s="83">
        <f>+'UNITA E CONSUMI SOTTOUTENZE'!E296*'Articolazione tariffaria'!$F$49*'DATI BOLLETTA'!$D$57</f>
        <v>0</v>
      </c>
      <c r="T271" s="83">
        <f>+'UNITA E CONSUMI SOTTOUTENZE'!E296*'Articolazione tariffaria'!$F$50*'DATI BOLLETTA'!$D$58</f>
        <v>0</v>
      </c>
      <c r="U271" s="83">
        <f>+'UNITA E CONSUMI SOTTOUTENZE'!E296*'Articolazione tariffaria'!$F$51*'DATI BOLLETTA'!$D$59</f>
        <v>0</v>
      </c>
      <c r="V271" s="84">
        <f t="shared" si="50"/>
        <v>0</v>
      </c>
      <c r="W271" s="52"/>
      <c r="X271" s="83">
        <f t="shared" si="51"/>
        <v>0</v>
      </c>
      <c r="Y271" s="83">
        <f t="shared" si="52"/>
        <v>0</v>
      </c>
      <c r="Z271" s="83">
        <f t="shared" si="53"/>
        <v>0</v>
      </c>
      <c r="AA271" s="373" t="str">
        <f t="shared" si="47"/>
        <v/>
      </c>
      <c r="AB271" s="52"/>
      <c r="AC271" s="83">
        <f t="shared" si="56"/>
        <v>0</v>
      </c>
      <c r="AE271" s="106">
        <f t="shared" si="54"/>
        <v>0</v>
      </c>
    </row>
    <row r="272" spans="2:31" ht="21" x14ac:dyDescent="0.25">
      <c r="B272" s="363" t="str">
        <f>+IF(COUNTA('UNITA E CONSUMI SOTTOUTENZE'!C297)&gt;0,'UNITA E CONSUMI SOTTOUTENZE'!B297,"")</f>
        <v/>
      </c>
      <c r="D272" s="83">
        <f>+IF(B272="",0,1*'DATI BOLLETTA'!$D$57*'DATI BOLLETTA'!$C$34*'Articolazione tariffaria'!$F$35)</f>
        <v>0</v>
      </c>
      <c r="E272" s="83">
        <f>+IF(B272="",0,1*'DATI BOLLETTA'!$D$58*'DATI BOLLETTA'!$C$34*'Articolazione tariffaria'!$F$36)</f>
        <v>0</v>
      </c>
      <c r="F272" s="83">
        <f>+IF(B272="",0,1*'DATI BOLLETTA'!$D$59*'DATI BOLLETTA'!$C$34*'Articolazione tariffaria'!$F$37)</f>
        <v>0</v>
      </c>
      <c r="G272" s="84">
        <f t="shared" si="55"/>
        <v>0</v>
      </c>
      <c r="H272" s="50"/>
      <c r="I272" s="130">
        <f>+IF('UNITA E CONSUMI SOTTOUTENZE'!E297&gt;'Articolazione tariffaria'!C$13*'RIPARTIZ SOTTO-UTENZA_dettagl'!C$208,('UNITA E CONSUMI SOTTOUTENZE'!E297-'Articolazione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tariffaria'!C$12*'RIPARTIZ SOTTO-UTENZA_dettagl'!C$208,('UNITA E CONSUMI SOTTOUTENZE'!E297-'Articolazione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tariffaria'!C$11*'RIPARTIZ SOTTO-UTENZA_dettagl'!C$208,('UNITA E CONSUMI SOTTOUTENZE'!E297-'Articolazione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tariffaria'!C$10*'RIPARTIZ SOTTO-UTENZA_dettagl'!C$208,('UNITA E CONSUMI SOTTOUTENZE'!E297-'Articolazione tariffaria'!C$10*'RIPARTIZ SOTTO-UTENZA_dettagl'!C$208)*'Articolazione tariffaria'!F$10+'Articolazione tariffaria'!D$9*'RIPARTIZ SOTTO-UTENZA_dettagl'!C$208*'Articolazione tariffaria'!F$9,'UNITA E CONSUMI SOTTOUTENZE'!E297*'Articolazione tariffaria'!F$9))))*'DATI BOLLETTA'!D$57</f>
        <v>0</v>
      </c>
      <c r="J272" s="83">
        <f>+'UNITA E CONSUMI SOTTOUTENZE'!E297*'Articolazione tariffaria'!$F$31*'DATI BOLLETTA'!$D$58</f>
        <v>0</v>
      </c>
      <c r="K272" s="83">
        <f>+'UNITA E CONSUMI SOTTOUTENZE'!E297*'Articolazione tariffaria'!$F$32*'DATI BOLLETTA'!$D$59</f>
        <v>0</v>
      </c>
      <c r="L272" s="84">
        <f t="shared" si="57"/>
        <v>0</v>
      </c>
      <c r="M272" s="50"/>
      <c r="N272" s="83">
        <f>+'UNITA E CONSUMI SOTTOUTENZE'!E297*'Articolazione tariffaria'!$F$59*'DATI BOLLETTA'!$D$57</f>
        <v>0</v>
      </c>
      <c r="O272" s="83">
        <f>+'UNITA E CONSUMI SOTTOUTENZE'!E297*'Articolazione tariffaria'!$F$59*'DATI BOLLETTA'!$D$58</f>
        <v>0</v>
      </c>
      <c r="P272" s="83">
        <f>+'UNITA E CONSUMI SOTTOUTENZE'!E297*'Articolazione tariffaria'!$F$59*'DATI BOLLETTA'!$D$59</f>
        <v>0</v>
      </c>
      <c r="Q272" s="84">
        <f t="shared" si="49"/>
        <v>0</v>
      </c>
      <c r="R272" s="50"/>
      <c r="S272" s="83">
        <f>+'UNITA E CONSUMI SOTTOUTENZE'!E297*'Articolazione tariffaria'!$F$49*'DATI BOLLETTA'!$D$57</f>
        <v>0</v>
      </c>
      <c r="T272" s="83">
        <f>+'UNITA E CONSUMI SOTTOUTENZE'!E297*'Articolazione tariffaria'!$F$50*'DATI BOLLETTA'!$D$58</f>
        <v>0</v>
      </c>
      <c r="U272" s="83">
        <f>+'UNITA E CONSUMI SOTTOUTENZE'!E297*'Articolazione tariffaria'!$F$51*'DATI BOLLETTA'!$D$59</f>
        <v>0</v>
      </c>
      <c r="V272" s="84">
        <f t="shared" si="50"/>
        <v>0</v>
      </c>
      <c r="W272" s="52"/>
      <c r="X272" s="83">
        <f t="shared" si="51"/>
        <v>0</v>
      </c>
      <c r="Y272" s="83">
        <f t="shared" si="52"/>
        <v>0</v>
      </c>
      <c r="Z272" s="83">
        <f t="shared" si="53"/>
        <v>0</v>
      </c>
      <c r="AA272" s="373" t="str">
        <f t="shared" si="47"/>
        <v/>
      </c>
      <c r="AB272" s="52"/>
      <c r="AC272" s="83">
        <f t="shared" si="56"/>
        <v>0</v>
      </c>
      <c r="AE272" s="106">
        <f t="shared" si="54"/>
        <v>0</v>
      </c>
    </row>
    <row r="273" spans="2:31" ht="21" x14ac:dyDescent="0.25">
      <c r="B273" s="363" t="str">
        <f>+IF(COUNTA('UNITA E CONSUMI SOTTOUTENZE'!C298)&gt;0,'UNITA E CONSUMI SOTTOUTENZE'!B298,"")</f>
        <v/>
      </c>
      <c r="D273" s="83">
        <f>+IF(B273="",0,1*'DATI BOLLETTA'!$D$57*'DATI BOLLETTA'!$C$34*'Articolazione tariffaria'!$F$35)</f>
        <v>0</v>
      </c>
      <c r="E273" s="83">
        <f>+IF(B273="",0,1*'DATI BOLLETTA'!$D$58*'DATI BOLLETTA'!$C$34*'Articolazione tariffaria'!$F$36)</f>
        <v>0</v>
      </c>
      <c r="F273" s="83">
        <f>+IF(B273="",0,1*'DATI BOLLETTA'!$D$59*'DATI BOLLETTA'!$C$34*'Articolazione tariffaria'!$F$37)</f>
        <v>0</v>
      </c>
      <c r="G273" s="84">
        <f t="shared" si="55"/>
        <v>0</v>
      </c>
      <c r="H273" s="50"/>
      <c r="I273" s="130">
        <f>+IF('UNITA E CONSUMI SOTTOUTENZE'!E298&gt;'Articolazione tariffaria'!C$13*'RIPARTIZ SOTTO-UTENZA_dettagl'!C$208,('UNITA E CONSUMI SOTTOUTENZE'!E298-'Articolazione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tariffaria'!C$12*'RIPARTIZ SOTTO-UTENZA_dettagl'!C$208,('UNITA E CONSUMI SOTTOUTENZE'!E298-'Articolazione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tariffaria'!C$11*'RIPARTIZ SOTTO-UTENZA_dettagl'!C$208,('UNITA E CONSUMI SOTTOUTENZE'!E298-'Articolazione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tariffaria'!C$10*'RIPARTIZ SOTTO-UTENZA_dettagl'!C$208,('UNITA E CONSUMI SOTTOUTENZE'!E298-'Articolazione tariffaria'!C$10*'RIPARTIZ SOTTO-UTENZA_dettagl'!C$208)*'Articolazione tariffaria'!F$10+'Articolazione tariffaria'!D$9*'RIPARTIZ SOTTO-UTENZA_dettagl'!C$208*'Articolazione tariffaria'!F$9,'UNITA E CONSUMI SOTTOUTENZE'!E298*'Articolazione tariffaria'!F$9))))*'DATI BOLLETTA'!D$57</f>
        <v>0</v>
      </c>
      <c r="J273" s="83">
        <f>+'UNITA E CONSUMI SOTTOUTENZE'!E298*'Articolazione tariffaria'!$F$31*'DATI BOLLETTA'!$D$58</f>
        <v>0</v>
      </c>
      <c r="K273" s="83">
        <f>+'UNITA E CONSUMI SOTTOUTENZE'!E298*'Articolazione tariffaria'!$F$32*'DATI BOLLETTA'!$D$59</f>
        <v>0</v>
      </c>
      <c r="L273" s="84">
        <f t="shared" si="57"/>
        <v>0</v>
      </c>
      <c r="M273" s="50"/>
      <c r="N273" s="83">
        <f>+'UNITA E CONSUMI SOTTOUTENZE'!E298*'Articolazione tariffaria'!$F$59*'DATI BOLLETTA'!$D$57</f>
        <v>0</v>
      </c>
      <c r="O273" s="83">
        <f>+'UNITA E CONSUMI SOTTOUTENZE'!E298*'Articolazione tariffaria'!$F$59*'DATI BOLLETTA'!$D$58</f>
        <v>0</v>
      </c>
      <c r="P273" s="83">
        <f>+'UNITA E CONSUMI SOTTOUTENZE'!E298*'Articolazione tariffaria'!$F$59*'DATI BOLLETTA'!$D$59</f>
        <v>0</v>
      </c>
      <c r="Q273" s="84">
        <f t="shared" si="49"/>
        <v>0</v>
      </c>
      <c r="R273" s="50"/>
      <c r="S273" s="83">
        <f>+'UNITA E CONSUMI SOTTOUTENZE'!E298*'Articolazione tariffaria'!$F$49*'DATI BOLLETTA'!$D$57</f>
        <v>0</v>
      </c>
      <c r="T273" s="83">
        <f>+'UNITA E CONSUMI SOTTOUTENZE'!E298*'Articolazione tariffaria'!$F$50*'DATI BOLLETTA'!$D$58</f>
        <v>0</v>
      </c>
      <c r="U273" s="83">
        <f>+'UNITA E CONSUMI SOTTOUTENZE'!E298*'Articolazione tariffaria'!$F$51*'DATI BOLLETTA'!$D$59</f>
        <v>0</v>
      </c>
      <c r="V273" s="84">
        <f t="shared" si="50"/>
        <v>0</v>
      </c>
      <c r="W273" s="52"/>
      <c r="X273" s="83">
        <f t="shared" si="51"/>
        <v>0</v>
      </c>
      <c r="Y273" s="83">
        <f t="shared" si="52"/>
        <v>0</v>
      </c>
      <c r="Z273" s="83">
        <f t="shared" si="53"/>
        <v>0</v>
      </c>
      <c r="AA273" s="373" t="str">
        <f t="shared" ref="AA273:AA308" si="58">IFERROR(+X273/X$422,"")</f>
        <v/>
      </c>
      <c r="AB273" s="52"/>
      <c r="AC273" s="83">
        <f t="shared" ref="AC273:AC308" si="59">IFERROR(+AC$4*AA273,0)</f>
        <v>0</v>
      </c>
      <c r="AE273" s="106">
        <f t="shared" si="54"/>
        <v>0</v>
      </c>
    </row>
    <row r="274" spans="2:31" ht="21" x14ac:dyDescent="0.25">
      <c r="B274" s="363" t="str">
        <f>+IF(COUNTA('UNITA E CONSUMI SOTTOUTENZE'!C299)&gt;0,'UNITA E CONSUMI SOTTOUTENZE'!B299,"")</f>
        <v/>
      </c>
      <c r="D274" s="83">
        <f>+IF(B274="",0,1*'DATI BOLLETTA'!$D$57*'DATI BOLLETTA'!$C$34*'Articolazione tariffaria'!$F$35)</f>
        <v>0</v>
      </c>
      <c r="E274" s="83">
        <f>+IF(B274="",0,1*'DATI BOLLETTA'!$D$58*'DATI BOLLETTA'!$C$34*'Articolazione tariffaria'!$F$36)</f>
        <v>0</v>
      </c>
      <c r="F274" s="83">
        <f>+IF(B274="",0,1*'DATI BOLLETTA'!$D$59*'DATI BOLLETTA'!$C$34*'Articolazione tariffaria'!$F$37)</f>
        <v>0</v>
      </c>
      <c r="G274" s="84">
        <f t="shared" si="55"/>
        <v>0</v>
      </c>
      <c r="H274" s="50"/>
      <c r="I274" s="130">
        <f>+IF('UNITA E CONSUMI SOTTOUTENZE'!E299&gt;'Articolazione tariffaria'!C$13*'RIPARTIZ SOTTO-UTENZA_dettagl'!C$208,('UNITA E CONSUMI SOTTOUTENZE'!E299-'Articolazione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tariffaria'!C$12*'RIPARTIZ SOTTO-UTENZA_dettagl'!C$208,('UNITA E CONSUMI SOTTOUTENZE'!E299-'Articolazione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tariffaria'!C$11*'RIPARTIZ SOTTO-UTENZA_dettagl'!C$208,('UNITA E CONSUMI SOTTOUTENZE'!E299-'Articolazione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tariffaria'!C$10*'RIPARTIZ SOTTO-UTENZA_dettagl'!C$208,('UNITA E CONSUMI SOTTOUTENZE'!E299-'Articolazione tariffaria'!C$10*'RIPARTIZ SOTTO-UTENZA_dettagl'!C$208)*'Articolazione tariffaria'!F$10+'Articolazione tariffaria'!D$9*'RIPARTIZ SOTTO-UTENZA_dettagl'!C$208*'Articolazione tariffaria'!F$9,'UNITA E CONSUMI SOTTOUTENZE'!E299*'Articolazione tariffaria'!F$9))))*'DATI BOLLETTA'!D$57</f>
        <v>0</v>
      </c>
      <c r="J274" s="83">
        <f>+'UNITA E CONSUMI SOTTOUTENZE'!E299*'Articolazione tariffaria'!$F$31*'DATI BOLLETTA'!$D$58</f>
        <v>0</v>
      </c>
      <c r="K274" s="83">
        <f>+'UNITA E CONSUMI SOTTOUTENZE'!E299*'Articolazione tariffaria'!$F$32*'DATI BOLLETTA'!$D$59</f>
        <v>0</v>
      </c>
      <c r="L274" s="84">
        <f t="shared" si="57"/>
        <v>0</v>
      </c>
      <c r="M274" s="50"/>
      <c r="N274" s="83">
        <f>+'UNITA E CONSUMI SOTTOUTENZE'!E299*'Articolazione tariffaria'!$F$59*'DATI BOLLETTA'!$D$57</f>
        <v>0</v>
      </c>
      <c r="O274" s="83">
        <f>+'UNITA E CONSUMI SOTTOUTENZE'!E299*'Articolazione tariffaria'!$F$59*'DATI BOLLETTA'!$D$58</f>
        <v>0</v>
      </c>
      <c r="P274" s="83">
        <f>+'UNITA E CONSUMI SOTTOUTENZE'!E299*'Articolazione tariffaria'!$F$59*'DATI BOLLETTA'!$D$59</f>
        <v>0</v>
      </c>
      <c r="Q274" s="84">
        <f t="shared" ref="Q274:Q308" si="60">+SUM(N274:P274)</f>
        <v>0</v>
      </c>
      <c r="R274" s="50"/>
      <c r="S274" s="83">
        <f>+'UNITA E CONSUMI SOTTOUTENZE'!E299*'Articolazione tariffaria'!$F$49*'DATI BOLLETTA'!$D$57</f>
        <v>0</v>
      </c>
      <c r="T274" s="83">
        <f>+'UNITA E CONSUMI SOTTOUTENZE'!E299*'Articolazione tariffaria'!$F$50*'DATI BOLLETTA'!$D$58</f>
        <v>0</v>
      </c>
      <c r="U274" s="83">
        <f>+'UNITA E CONSUMI SOTTOUTENZE'!E299*'Articolazione tariffaria'!$F$51*'DATI BOLLETTA'!$D$59</f>
        <v>0</v>
      </c>
      <c r="V274" s="84">
        <f t="shared" ref="V274:V308" si="61">+SUM(S274:U274)</f>
        <v>0</v>
      </c>
      <c r="W274" s="52"/>
      <c r="X274" s="83">
        <f t="shared" ref="X274:X308" si="62">+G274+L274+Q274+V274</f>
        <v>0</v>
      </c>
      <c r="Y274" s="83">
        <f t="shared" ref="Y274:Y308" si="63">+X274*Y$3</f>
        <v>0</v>
      </c>
      <c r="Z274" s="83">
        <f t="shared" ref="Z274:Z308" si="64">+X274+Y274</f>
        <v>0</v>
      </c>
      <c r="AA274" s="373" t="str">
        <f t="shared" si="58"/>
        <v/>
      </c>
      <c r="AB274" s="52"/>
      <c r="AC274" s="83">
        <f t="shared" si="59"/>
        <v>0</v>
      </c>
      <c r="AE274" s="106">
        <f t="shared" ref="AE274:AE308" si="65">+Z274+AC274</f>
        <v>0</v>
      </c>
    </row>
    <row r="275" spans="2:31" ht="21" x14ac:dyDescent="0.25">
      <c r="B275" s="363" t="str">
        <f>+IF(COUNTA('UNITA E CONSUMI SOTTOUTENZE'!C300)&gt;0,'UNITA E CONSUMI SOTTOUTENZE'!B300,"")</f>
        <v/>
      </c>
      <c r="D275" s="83">
        <f>+IF(B275="",0,1*'DATI BOLLETTA'!$D$57*'DATI BOLLETTA'!$C$34*'Articolazione tariffaria'!$F$35)</f>
        <v>0</v>
      </c>
      <c r="E275" s="83">
        <f>+IF(B275="",0,1*'DATI BOLLETTA'!$D$58*'DATI BOLLETTA'!$C$34*'Articolazione tariffaria'!$F$36)</f>
        <v>0</v>
      </c>
      <c r="F275" s="83">
        <f>+IF(B275="",0,1*'DATI BOLLETTA'!$D$59*'DATI BOLLETTA'!$C$34*'Articolazione tariffaria'!$F$37)</f>
        <v>0</v>
      </c>
      <c r="G275" s="84">
        <f t="shared" si="55"/>
        <v>0</v>
      </c>
      <c r="H275" s="50"/>
      <c r="I275" s="130">
        <f>+IF('UNITA E CONSUMI SOTTOUTENZE'!E300&gt;'Articolazione tariffaria'!C$13*'RIPARTIZ SOTTO-UTENZA_dettagl'!C$208,('UNITA E CONSUMI SOTTOUTENZE'!E300-'Articolazione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tariffaria'!C$12*'RIPARTIZ SOTTO-UTENZA_dettagl'!C$208,('UNITA E CONSUMI SOTTOUTENZE'!E300-'Articolazione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tariffaria'!C$11*'RIPARTIZ SOTTO-UTENZA_dettagl'!C$208,('UNITA E CONSUMI SOTTOUTENZE'!E300-'Articolazione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tariffaria'!C$10*'RIPARTIZ SOTTO-UTENZA_dettagl'!C$208,('UNITA E CONSUMI SOTTOUTENZE'!E300-'Articolazione tariffaria'!C$10*'RIPARTIZ SOTTO-UTENZA_dettagl'!C$208)*'Articolazione tariffaria'!F$10+'Articolazione tariffaria'!D$9*'RIPARTIZ SOTTO-UTENZA_dettagl'!C$208*'Articolazione tariffaria'!F$9,'UNITA E CONSUMI SOTTOUTENZE'!E300*'Articolazione tariffaria'!F$9))))*'DATI BOLLETTA'!D$57</f>
        <v>0</v>
      </c>
      <c r="J275" s="83">
        <f>+'UNITA E CONSUMI SOTTOUTENZE'!E300*'Articolazione tariffaria'!$F$31*'DATI BOLLETTA'!$D$58</f>
        <v>0</v>
      </c>
      <c r="K275" s="83">
        <f>+'UNITA E CONSUMI SOTTOUTENZE'!E300*'Articolazione tariffaria'!$F$32*'DATI BOLLETTA'!$D$59</f>
        <v>0</v>
      </c>
      <c r="L275" s="84">
        <f t="shared" si="57"/>
        <v>0</v>
      </c>
      <c r="M275" s="50"/>
      <c r="N275" s="83">
        <f>+'UNITA E CONSUMI SOTTOUTENZE'!E300*'Articolazione tariffaria'!$F$59*'DATI BOLLETTA'!$D$57</f>
        <v>0</v>
      </c>
      <c r="O275" s="83">
        <f>+'UNITA E CONSUMI SOTTOUTENZE'!E300*'Articolazione tariffaria'!$F$59*'DATI BOLLETTA'!$D$58</f>
        <v>0</v>
      </c>
      <c r="P275" s="83">
        <f>+'UNITA E CONSUMI SOTTOUTENZE'!E300*'Articolazione tariffaria'!$F$59*'DATI BOLLETTA'!$D$59</f>
        <v>0</v>
      </c>
      <c r="Q275" s="84">
        <f t="shared" si="60"/>
        <v>0</v>
      </c>
      <c r="R275" s="50"/>
      <c r="S275" s="83">
        <f>+'UNITA E CONSUMI SOTTOUTENZE'!E300*'Articolazione tariffaria'!$F$49*'DATI BOLLETTA'!$D$57</f>
        <v>0</v>
      </c>
      <c r="T275" s="83">
        <f>+'UNITA E CONSUMI SOTTOUTENZE'!E300*'Articolazione tariffaria'!$F$50*'DATI BOLLETTA'!$D$58</f>
        <v>0</v>
      </c>
      <c r="U275" s="83">
        <f>+'UNITA E CONSUMI SOTTOUTENZE'!E300*'Articolazione tariffaria'!$F$51*'DATI BOLLETTA'!$D$59</f>
        <v>0</v>
      </c>
      <c r="V275" s="84">
        <f t="shared" si="61"/>
        <v>0</v>
      </c>
      <c r="W275" s="52"/>
      <c r="X275" s="83">
        <f t="shared" si="62"/>
        <v>0</v>
      </c>
      <c r="Y275" s="83">
        <f t="shared" si="63"/>
        <v>0</v>
      </c>
      <c r="Z275" s="83">
        <f t="shared" si="64"/>
        <v>0</v>
      </c>
      <c r="AA275" s="373" t="str">
        <f t="shared" si="58"/>
        <v/>
      </c>
      <c r="AB275" s="52"/>
      <c r="AC275" s="83">
        <f t="shared" si="59"/>
        <v>0</v>
      </c>
      <c r="AE275" s="106">
        <f t="shared" si="65"/>
        <v>0</v>
      </c>
    </row>
    <row r="276" spans="2:31" ht="21" x14ac:dyDescent="0.25">
      <c r="B276" s="363" t="str">
        <f>+IF(COUNTA('UNITA E CONSUMI SOTTOUTENZE'!C301)&gt;0,'UNITA E CONSUMI SOTTOUTENZE'!B301,"")</f>
        <v/>
      </c>
      <c r="D276" s="83">
        <f>+IF(B276="",0,1*'DATI BOLLETTA'!$D$57*'DATI BOLLETTA'!$C$34*'Articolazione tariffaria'!$F$35)</f>
        <v>0</v>
      </c>
      <c r="E276" s="83">
        <f>+IF(B276="",0,1*'DATI BOLLETTA'!$D$58*'DATI BOLLETTA'!$C$34*'Articolazione tariffaria'!$F$36)</f>
        <v>0</v>
      </c>
      <c r="F276" s="83">
        <f>+IF(B276="",0,1*'DATI BOLLETTA'!$D$59*'DATI BOLLETTA'!$C$34*'Articolazione tariffaria'!$F$37)</f>
        <v>0</v>
      </c>
      <c r="G276" s="84">
        <f t="shared" si="55"/>
        <v>0</v>
      </c>
      <c r="H276" s="50"/>
      <c r="I276" s="130">
        <f>+IF('UNITA E CONSUMI SOTTOUTENZE'!E301&gt;'Articolazione tariffaria'!C$13*'RIPARTIZ SOTTO-UTENZA_dettagl'!C$208,('UNITA E CONSUMI SOTTOUTENZE'!E301-'Articolazione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tariffaria'!C$12*'RIPARTIZ SOTTO-UTENZA_dettagl'!C$208,('UNITA E CONSUMI SOTTOUTENZE'!E301-'Articolazione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tariffaria'!C$11*'RIPARTIZ SOTTO-UTENZA_dettagl'!C$208,('UNITA E CONSUMI SOTTOUTENZE'!E301-'Articolazione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tariffaria'!C$10*'RIPARTIZ SOTTO-UTENZA_dettagl'!C$208,('UNITA E CONSUMI SOTTOUTENZE'!E301-'Articolazione tariffaria'!C$10*'RIPARTIZ SOTTO-UTENZA_dettagl'!C$208)*'Articolazione tariffaria'!F$10+'Articolazione tariffaria'!D$9*'RIPARTIZ SOTTO-UTENZA_dettagl'!C$208*'Articolazione tariffaria'!F$9,'UNITA E CONSUMI SOTTOUTENZE'!E301*'Articolazione tariffaria'!F$9))))*'DATI BOLLETTA'!D$57</f>
        <v>0</v>
      </c>
      <c r="J276" s="83">
        <f>+'UNITA E CONSUMI SOTTOUTENZE'!E301*'Articolazione tariffaria'!$F$31*'DATI BOLLETTA'!$D$58</f>
        <v>0</v>
      </c>
      <c r="K276" s="83">
        <f>+'UNITA E CONSUMI SOTTOUTENZE'!E301*'Articolazione tariffaria'!$F$32*'DATI BOLLETTA'!$D$59</f>
        <v>0</v>
      </c>
      <c r="L276" s="84">
        <f t="shared" si="57"/>
        <v>0</v>
      </c>
      <c r="M276" s="50"/>
      <c r="N276" s="83">
        <f>+'UNITA E CONSUMI SOTTOUTENZE'!E301*'Articolazione tariffaria'!$F$59*'DATI BOLLETTA'!$D$57</f>
        <v>0</v>
      </c>
      <c r="O276" s="83">
        <f>+'UNITA E CONSUMI SOTTOUTENZE'!E301*'Articolazione tariffaria'!$F$59*'DATI BOLLETTA'!$D$58</f>
        <v>0</v>
      </c>
      <c r="P276" s="83">
        <f>+'UNITA E CONSUMI SOTTOUTENZE'!E301*'Articolazione tariffaria'!$F$59*'DATI BOLLETTA'!$D$59</f>
        <v>0</v>
      </c>
      <c r="Q276" s="84">
        <f t="shared" si="60"/>
        <v>0</v>
      </c>
      <c r="R276" s="50"/>
      <c r="S276" s="83">
        <f>+'UNITA E CONSUMI SOTTOUTENZE'!E301*'Articolazione tariffaria'!$F$49*'DATI BOLLETTA'!$D$57</f>
        <v>0</v>
      </c>
      <c r="T276" s="83">
        <f>+'UNITA E CONSUMI SOTTOUTENZE'!E301*'Articolazione tariffaria'!$F$50*'DATI BOLLETTA'!$D$58</f>
        <v>0</v>
      </c>
      <c r="U276" s="83">
        <f>+'UNITA E CONSUMI SOTTOUTENZE'!E301*'Articolazione tariffaria'!$F$51*'DATI BOLLETTA'!$D$59</f>
        <v>0</v>
      </c>
      <c r="V276" s="84">
        <f t="shared" si="61"/>
        <v>0</v>
      </c>
      <c r="W276" s="52"/>
      <c r="X276" s="83">
        <f t="shared" si="62"/>
        <v>0</v>
      </c>
      <c r="Y276" s="83">
        <f t="shared" si="63"/>
        <v>0</v>
      </c>
      <c r="Z276" s="83">
        <f t="shared" si="64"/>
        <v>0</v>
      </c>
      <c r="AA276" s="373" t="str">
        <f t="shared" si="58"/>
        <v/>
      </c>
      <c r="AB276" s="52"/>
      <c r="AC276" s="83">
        <f t="shared" si="59"/>
        <v>0</v>
      </c>
      <c r="AE276" s="106">
        <f t="shared" si="65"/>
        <v>0</v>
      </c>
    </row>
    <row r="277" spans="2:31" ht="21" x14ac:dyDescent="0.25">
      <c r="B277" s="363" t="str">
        <f>+IF(COUNTA('UNITA E CONSUMI SOTTOUTENZE'!C302)&gt;0,'UNITA E CONSUMI SOTTOUTENZE'!B302,"")</f>
        <v/>
      </c>
      <c r="D277" s="83">
        <f>+IF(B277="",0,1*'DATI BOLLETTA'!$D$57*'DATI BOLLETTA'!$C$34*'Articolazione tariffaria'!$F$35)</f>
        <v>0</v>
      </c>
      <c r="E277" s="83">
        <f>+IF(B277="",0,1*'DATI BOLLETTA'!$D$58*'DATI BOLLETTA'!$C$34*'Articolazione tariffaria'!$F$36)</f>
        <v>0</v>
      </c>
      <c r="F277" s="83">
        <f>+IF(B277="",0,1*'DATI BOLLETTA'!$D$59*'DATI BOLLETTA'!$C$34*'Articolazione tariffaria'!$F$37)</f>
        <v>0</v>
      </c>
      <c r="G277" s="84">
        <f t="shared" si="55"/>
        <v>0</v>
      </c>
      <c r="H277" s="50"/>
      <c r="I277" s="130">
        <f>+IF('UNITA E CONSUMI SOTTOUTENZE'!E302&gt;'Articolazione tariffaria'!C$13*'RIPARTIZ SOTTO-UTENZA_dettagl'!C$208,('UNITA E CONSUMI SOTTOUTENZE'!E302-'Articolazione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tariffaria'!C$12*'RIPARTIZ SOTTO-UTENZA_dettagl'!C$208,('UNITA E CONSUMI SOTTOUTENZE'!E302-'Articolazione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tariffaria'!C$11*'RIPARTIZ SOTTO-UTENZA_dettagl'!C$208,('UNITA E CONSUMI SOTTOUTENZE'!E302-'Articolazione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tariffaria'!C$10*'RIPARTIZ SOTTO-UTENZA_dettagl'!C$208,('UNITA E CONSUMI SOTTOUTENZE'!E302-'Articolazione tariffaria'!C$10*'RIPARTIZ SOTTO-UTENZA_dettagl'!C$208)*'Articolazione tariffaria'!F$10+'Articolazione tariffaria'!D$9*'RIPARTIZ SOTTO-UTENZA_dettagl'!C$208*'Articolazione tariffaria'!F$9,'UNITA E CONSUMI SOTTOUTENZE'!E302*'Articolazione tariffaria'!F$9))))*'DATI BOLLETTA'!D$57</f>
        <v>0</v>
      </c>
      <c r="J277" s="83">
        <f>+'UNITA E CONSUMI SOTTOUTENZE'!E302*'Articolazione tariffaria'!$F$31*'DATI BOLLETTA'!$D$58</f>
        <v>0</v>
      </c>
      <c r="K277" s="83">
        <f>+'UNITA E CONSUMI SOTTOUTENZE'!E302*'Articolazione tariffaria'!$F$32*'DATI BOLLETTA'!$D$59</f>
        <v>0</v>
      </c>
      <c r="L277" s="84">
        <f t="shared" si="57"/>
        <v>0</v>
      </c>
      <c r="M277" s="50"/>
      <c r="N277" s="83">
        <f>+'UNITA E CONSUMI SOTTOUTENZE'!E302*'Articolazione tariffaria'!$F$59*'DATI BOLLETTA'!$D$57</f>
        <v>0</v>
      </c>
      <c r="O277" s="83">
        <f>+'UNITA E CONSUMI SOTTOUTENZE'!E302*'Articolazione tariffaria'!$F$59*'DATI BOLLETTA'!$D$58</f>
        <v>0</v>
      </c>
      <c r="P277" s="83">
        <f>+'UNITA E CONSUMI SOTTOUTENZE'!E302*'Articolazione tariffaria'!$F$59*'DATI BOLLETTA'!$D$59</f>
        <v>0</v>
      </c>
      <c r="Q277" s="84">
        <f t="shared" si="60"/>
        <v>0</v>
      </c>
      <c r="R277" s="50"/>
      <c r="S277" s="83">
        <f>+'UNITA E CONSUMI SOTTOUTENZE'!E302*'Articolazione tariffaria'!$F$49*'DATI BOLLETTA'!$D$57</f>
        <v>0</v>
      </c>
      <c r="T277" s="83">
        <f>+'UNITA E CONSUMI SOTTOUTENZE'!E302*'Articolazione tariffaria'!$F$50*'DATI BOLLETTA'!$D$58</f>
        <v>0</v>
      </c>
      <c r="U277" s="83">
        <f>+'UNITA E CONSUMI SOTTOUTENZE'!E302*'Articolazione tariffaria'!$F$51*'DATI BOLLETTA'!$D$59</f>
        <v>0</v>
      </c>
      <c r="V277" s="84">
        <f t="shared" si="61"/>
        <v>0</v>
      </c>
      <c r="W277" s="52"/>
      <c r="X277" s="83">
        <f t="shared" si="62"/>
        <v>0</v>
      </c>
      <c r="Y277" s="83">
        <f t="shared" si="63"/>
        <v>0</v>
      </c>
      <c r="Z277" s="83">
        <f t="shared" si="64"/>
        <v>0</v>
      </c>
      <c r="AA277" s="373" t="str">
        <f t="shared" si="58"/>
        <v/>
      </c>
      <c r="AB277" s="52"/>
      <c r="AC277" s="83">
        <f t="shared" si="59"/>
        <v>0</v>
      </c>
      <c r="AE277" s="106">
        <f t="shared" si="65"/>
        <v>0</v>
      </c>
    </row>
    <row r="278" spans="2:31" ht="21" x14ac:dyDescent="0.25">
      <c r="B278" s="363" t="str">
        <f>+IF(COUNTA('UNITA E CONSUMI SOTTOUTENZE'!C303)&gt;0,'UNITA E CONSUMI SOTTOUTENZE'!B303,"")</f>
        <v/>
      </c>
      <c r="D278" s="83">
        <f>+IF(B278="",0,1*'DATI BOLLETTA'!$D$57*'DATI BOLLETTA'!$C$34*'Articolazione tariffaria'!$F$35)</f>
        <v>0</v>
      </c>
      <c r="E278" s="83">
        <f>+IF(B278="",0,1*'DATI BOLLETTA'!$D$58*'DATI BOLLETTA'!$C$34*'Articolazione tariffaria'!$F$36)</f>
        <v>0</v>
      </c>
      <c r="F278" s="83">
        <f>+IF(B278="",0,1*'DATI BOLLETTA'!$D$59*'DATI BOLLETTA'!$C$34*'Articolazione tariffaria'!$F$37)</f>
        <v>0</v>
      </c>
      <c r="G278" s="84">
        <f t="shared" si="55"/>
        <v>0</v>
      </c>
      <c r="H278" s="50"/>
      <c r="I278" s="130">
        <f>+IF('UNITA E CONSUMI SOTTOUTENZE'!E303&gt;'Articolazione tariffaria'!C$13*'RIPARTIZ SOTTO-UTENZA_dettagl'!C$208,('UNITA E CONSUMI SOTTOUTENZE'!E303-'Articolazione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tariffaria'!C$12*'RIPARTIZ SOTTO-UTENZA_dettagl'!C$208,('UNITA E CONSUMI SOTTOUTENZE'!E303-'Articolazione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tariffaria'!C$11*'RIPARTIZ SOTTO-UTENZA_dettagl'!C$208,('UNITA E CONSUMI SOTTOUTENZE'!E303-'Articolazione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tariffaria'!C$10*'RIPARTIZ SOTTO-UTENZA_dettagl'!C$208,('UNITA E CONSUMI SOTTOUTENZE'!E303-'Articolazione tariffaria'!C$10*'RIPARTIZ SOTTO-UTENZA_dettagl'!C$208)*'Articolazione tariffaria'!F$10+'Articolazione tariffaria'!D$9*'RIPARTIZ SOTTO-UTENZA_dettagl'!C$208*'Articolazione tariffaria'!F$9,'UNITA E CONSUMI SOTTOUTENZE'!E303*'Articolazione tariffaria'!F$9))))*'DATI BOLLETTA'!D$57</f>
        <v>0</v>
      </c>
      <c r="J278" s="83">
        <f>+'UNITA E CONSUMI SOTTOUTENZE'!E303*'Articolazione tariffaria'!$F$31*'DATI BOLLETTA'!$D$58</f>
        <v>0</v>
      </c>
      <c r="K278" s="83">
        <f>+'UNITA E CONSUMI SOTTOUTENZE'!E303*'Articolazione tariffaria'!$F$32*'DATI BOLLETTA'!$D$59</f>
        <v>0</v>
      </c>
      <c r="L278" s="84">
        <f t="shared" si="57"/>
        <v>0</v>
      </c>
      <c r="M278" s="50"/>
      <c r="N278" s="83">
        <f>+'UNITA E CONSUMI SOTTOUTENZE'!E303*'Articolazione tariffaria'!$F$59*'DATI BOLLETTA'!$D$57</f>
        <v>0</v>
      </c>
      <c r="O278" s="83">
        <f>+'UNITA E CONSUMI SOTTOUTENZE'!E303*'Articolazione tariffaria'!$F$59*'DATI BOLLETTA'!$D$58</f>
        <v>0</v>
      </c>
      <c r="P278" s="83">
        <f>+'UNITA E CONSUMI SOTTOUTENZE'!E303*'Articolazione tariffaria'!$F$59*'DATI BOLLETTA'!$D$59</f>
        <v>0</v>
      </c>
      <c r="Q278" s="84">
        <f t="shared" si="60"/>
        <v>0</v>
      </c>
      <c r="R278" s="50"/>
      <c r="S278" s="83">
        <f>+'UNITA E CONSUMI SOTTOUTENZE'!E303*'Articolazione tariffaria'!$F$49*'DATI BOLLETTA'!$D$57</f>
        <v>0</v>
      </c>
      <c r="T278" s="83">
        <f>+'UNITA E CONSUMI SOTTOUTENZE'!E303*'Articolazione tariffaria'!$F$50*'DATI BOLLETTA'!$D$58</f>
        <v>0</v>
      </c>
      <c r="U278" s="83">
        <f>+'UNITA E CONSUMI SOTTOUTENZE'!E303*'Articolazione tariffaria'!$F$51*'DATI BOLLETTA'!$D$59</f>
        <v>0</v>
      </c>
      <c r="V278" s="84">
        <f t="shared" si="61"/>
        <v>0</v>
      </c>
      <c r="W278" s="52"/>
      <c r="X278" s="83">
        <f t="shared" si="62"/>
        <v>0</v>
      </c>
      <c r="Y278" s="83">
        <f t="shared" si="63"/>
        <v>0</v>
      </c>
      <c r="Z278" s="83">
        <f t="shared" si="64"/>
        <v>0</v>
      </c>
      <c r="AA278" s="373" t="str">
        <f t="shared" si="58"/>
        <v/>
      </c>
      <c r="AB278" s="52"/>
      <c r="AC278" s="83">
        <f t="shared" si="59"/>
        <v>0</v>
      </c>
      <c r="AE278" s="106">
        <f t="shared" si="65"/>
        <v>0</v>
      </c>
    </row>
    <row r="279" spans="2:31" ht="21" x14ac:dyDescent="0.25">
      <c r="B279" s="363" t="str">
        <f>+IF(COUNTA('UNITA E CONSUMI SOTTOUTENZE'!C304)&gt;0,'UNITA E CONSUMI SOTTOUTENZE'!B304,"")</f>
        <v/>
      </c>
      <c r="D279" s="83">
        <f>+IF(B279="",0,1*'DATI BOLLETTA'!$D$57*'DATI BOLLETTA'!$C$34*'Articolazione tariffaria'!$F$35)</f>
        <v>0</v>
      </c>
      <c r="E279" s="83">
        <f>+IF(B279="",0,1*'DATI BOLLETTA'!$D$58*'DATI BOLLETTA'!$C$34*'Articolazione tariffaria'!$F$36)</f>
        <v>0</v>
      </c>
      <c r="F279" s="83">
        <f>+IF(B279="",0,1*'DATI BOLLETTA'!$D$59*'DATI BOLLETTA'!$C$34*'Articolazione tariffaria'!$F$37)</f>
        <v>0</v>
      </c>
      <c r="G279" s="84">
        <f t="shared" si="55"/>
        <v>0</v>
      </c>
      <c r="H279" s="50"/>
      <c r="I279" s="130">
        <f>+IF('UNITA E CONSUMI SOTTOUTENZE'!E304&gt;'Articolazione tariffaria'!C$13*'RIPARTIZ SOTTO-UTENZA_dettagl'!C$208,('UNITA E CONSUMI SOTTOUTENZE'!E304-'Articolazione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tariffaria'!C$12*'RIPARTIZ SOTTO-UTENZA_dettagl'!C$208,('UNITA E CONSUMI SOTTOUTENZE'!E304-'Articolazione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tariffaria'!C$11*'RIPARTIZ SOTTO-UTENZA_dettagl'!C$208,('UNITA E CONSUMI SOTTOUTENZE'!E304-'Articolazione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tariffaria'!C$10*'RIPARTIZ SOTTO-UTENZA_dettagl'!C$208,('UNITA E CONSUMI SOTTOUTENZE'!E304-'Articolazione tariffaria'!C$10*'RIPARTIZ SOTTO-UTENZA_dettagl'!C$208)*'Articolazione tariffaria'!F$10+'Articolazione tariffaria'!D$9*'RIPARTIZ SOTTO-UTENZA_dettagl'!C$208*'Articolazione tariffaria'!F$9,'UNITA E CONSUMI SOTTOUTENZE'!E304*'Articolazione tariffaria'!F$9))))*'DATI BOLLETTA'!D$57</f>
        <v>0</v>
      </c>
      <c r="J279" s="83">
        <f>+'UNITA E CONSUMI SOTTOUTENZE'!E304*'Articolazione tariffaria'!$F$31*'DATI BOLLETTA'!$D$58</f>
        <v>0</v>
      </c>
      <c r="K279" s="83">
        <f>+'UNITA E CONSUMI SOTTOUTENZE'!E304*'Articolazione tariffaria'!$F$32*'DATI BOLLETTA'!$D$59</f>
        <v>0</v>
      </c>
      <c r="L279" s="84">
        <f t="shared" si="57"/>
        <v>0</v>
      </c>
      <c r="M279" s="50"/>
      <c r="N279" s="83">
        <f>+'UNITA E CONSUMI SOTTOUTENZE'!E304*'Articolazione tariffaria'!$F$59*'DATI BOLLETTA'!$D$57</f>
        <v>0</v>
      </c>
      <c r="O279" s="83">
        <f>+'UNITA E CONSUMI SOTTOUTENZE'!E304*'Articolazione tariffaria'!$F$59*'DATI BOLLETTA'!$D$58</f>
        <v>0</v>
      </c>
      <c r="P279" s="83">
        <f>+'UNITA E CONSUMI SOTTOUTENZE'!E304*'Articolazione tariffaria'!$F$59*'DATI BOLLETTA'!$D$59</f>
        <v>0</v>
      </c>
      <c r="Q279" s="84">
        <f t="shared" si="60"/>
        <v>0</v>
      </c>
      <c r="R279" s="50"/>
      <c r="S279" s="83">
        <f>+'UNITA E CONSUMI SOTTOUTENZE'!E304*'Articolazione tariffaria'!$F$49*'DATI BOLLETTA'!$D$57</f>
        <v>0</v>
      </c>
      <c r="T279" s="83">
        <f>+'UNITA E CONSUMI SOTTOUTENZE'!E304*'Articolazione tariffaria'!$F$50*'DATI BOLLETTA'!$D$58</f>
        <v>0</v>
      </c>
      <c r="U279" s="83">
        <f>+'UNITA E CONSUMI SOTTOUTENZE'!E304*'Articolazione tariffaria'!$F$51*'DATI BOLLETTA'!$D$59</f>
        <v>0</v>
      </c>
      <c r="V279" s="84">
        <f t="shared" si="61"/>
        <v>0</v>
      </c>
      <c r="W279" s="52"/>
      <c r="X279" s="83">
        <f t="shared" si="62"/>
        <v>0</v>
      </c>
      <c r="Y279" s="83">
        <f t="shared" si="63"/>
        <v>0</v>
      </c>
      <c r="Z279" s="83">
        <f t="shared" si="64"/>
        <v>0</v>
      </c>
      <c r="AA279" s="373" t="str">
        <f t="shared" si="58"/>
        <v/>
      </c>
      <c r="AB279" s="52"/>
      <c r="AC279" s="83">
        <f t="shared" si="59"/>
        <v>0</v>
      </c>
      <c r="AE279" s="106">
        <f t="shared" si="65"/>
        <v>0</v>
      </c>
    </row>
    <row r="280" spans="2:31" ht="21" x14ac:dyDescent="0.25">
      <c r="B280" s="363" t="str">
        <f>+IF(COUNTA('UNITA E CONSUMI SOTTOUTENZE'!C305)&gt;0,'UNITA E CONSUMI SOTTOUTENZE'!B305,"")</f>
        <v/>
      </c>
      <c r="D280" s="83">
        <f>+IF(B280="",0,1*'DATI BOLLETTA'!$D$57*'DATI BOLLETTA'!$C$34*'Articolazione tariffaria'!$F$35)</f>
        <v>0</v>
      </c>
      <c r="E280" s="83">
        <f>+IF(B280="",0,1*'DATI BOLLETTA'!$D$58*'DATI BOLLETTA'!$C$34*'Articolazione tariffaria'!$F$36)</f>
        <v>0</v>
      </c>
      <c r="F280" s="83">
        <f>+IF(B280="",0,1*'DATI BOLLETTA'!$D$59*'DATI BOLLETTA'!$C$34*'Articolazione tariffaria'!$F$37)</f>
        <v>0</v>
      </c>
      <c r="G280" s="84">
        <f t="shared" si="55"/>
        <v>0</v>
      </c>
      <c r="H280" s="50"/>
      <c r="I280" s="130">
        <f>+IF('UNITA E CONSUMI SOTTOUTENZE'!E305&gt;'Articolazione tariffaria'!C$13*'RIPARTIZ SOTTO-UTENZA_dettagl'!C$208,('UNITA E CONSUMI SOTTOUTENZE'!E305-'Articolazione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tariffaria'!C$12*'RIPARTIZ SOTTO-UTENZA_dettagl'!C$208,('UNITA E CONSUMI SOTTOUTENZE'!E305-'Articolazione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tariffaria'!C$11*'RIPARTIZ SOTTO-UTENZA_dettagl'!C$208,('UNITA E CONSUMI SOTTOUTENZE'!E305-'Articolazione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tariffaria'!C$10*'RIPARTIZ SOTTO-UTENZA_dettagl'!C$208,('UNITA E CONSUMI SOTTOUTENZE'!E305-'Articolazione tariffaria'!C$10*'RIPARTIZ SOTTO-UTENZA_dettagl'!C$208)*'Articolazione tariffaria'!F$10+'Articolazione tariffaria'!D$9*'RIPARTIZ SOTTO-UTENZA_dettagl'!C$208*'Articolazione tariffaria'!F$9,'UNITA E CONSUMI SOTTOUTENZE'!E305*'Articolazione tariffaria'!F$9))))*'DATI BOLLETTA'!D$57</f>
        <v>0</v>
      </c>
      <c r="J280" s="83">
        <f>+'UNITA E CONSUMI SOTTOUTENZE'!E305*'Articolazione tariffaria'!$F$31*'DATI BOLLETTA'!$D$58</f>
        <v>0</v>
      </c>
      <c r="K280" s="83">
        <f>+'UNITA E CONSUMI SOTTOUTENZE'!E305*'Articolazione tariffaria'!$F$32*'DATI BOLLETTA'!$D$59</f>
        <v>0</v>
      </c>
      <c r="L280" s="84">
        <f t="shared" si="57"/>
        <v>0</v>
      </c>
      <c r="M280" s="50"/>
      <c r="N280" s="83">
        <f>+'UNITA E CONSUMI SOTTOUTENZE'!E305*'Articolazione tariffaria'!$F$59*'DATI BOLLETTA'!$D$57</f>
        <v>0</v>
      </c>
      <c r="O280" s="83">
        <f>+'UNITA E CONSUMI SOTTOUTENZE'!E305*'Articolazione tariffaria'!$F$59*'DATI BOLLETTA'!$D$58</f>
        <v>0</v>
      </c>
      <c r="P280" s="83">
        <f>+'UNITA E CONSUMI SOTTOUTENZE'!E305*'Articolazione tariffaria'!$F$59*'DATI BOLLETTA'!$D$59</f>
        <v>0</v>
      </c>
      <c r="Q280" s="84">
        <f t="shared" si="60"/>
        <v>0</v>
      </c>
      <c r="R280" s="50"/>
      <c r="S280" s="83">
        <f>+'UNITA E CONSUMI SOTTOUTENZE'!E305*'Articolazione tariffaria'!$F$49*'DATI BOLLETTA'!$D$57</f>
        <v>0</v>
      </c>
      <c r="T280" s="83">
        <f>+'UNITA E CONSUMI SOTTOUTENZE'!E305*'Articolazione tariffaria'!$F$50*'DATI BOLLETTA'!$D$58</f>
        <v>0</v>
      </c>
      <c r="U280" s="83">
        <f>+'UNITA E CONSUMI SOTTOUTENZE'!E305*'Articolazione tariffaria'!$F$51*'DATI BOLLETTA'!$D$59</f>
        <v>0</v>
      </c>
      <c r="V280" s="84">
        <f t="shared" si="61"/>
        <v>0</v>
      </c>
      <c r="W280" s="52"/>
      <c r="X280" s="83">
        <f t="shared" si="62"/>
        <v>0</v>
      </c>
      <c r="Y280" s="83">
        <f t="shared" si="63"/>
        <v>0</v>
      </c>
      <c r="Z280" s="83">
        <f t="shared" si="64"/>
        <v>0</v>
      </c>
      <c r="AA280" s="373" t="str">
        <f t="shared" si="58"/>
        <v/>
      </c>
      <c r="AB280" s="52"/>
      <c r="AC280" s="83">
        <f t="shared" si="59"/>
        <v>0</v>
      </c>
      <c r="AE280" s="106">
        <f t="shared" si="65"/>
        <v>0</v>
      </c>
    </row>
    <row r="281" spans="2:31" ht="21" x14ac:dyDescent="0.25">
      <c r="B281" s="363" t="str">
        <f>+IF(COUNTA('UNITA E CONSUMI SOTTOUTENZE'!C306)&gt;0,'UNITA E CONSUMI SOTTOUTENZE'!B306,"")</f>
        <v/>
      </c>
      <c r="D281" s="83">
        <f>+IF(B281="",0,1*'DATI BOLLETTA'!$D$57*'DATI BOLLETTA'!$C$34*'Articolazione tariffaria'!$F$35)</f>
        <v>0</v>
      </c>
      <c r="E281" s="83">
        <f>+IF(B281="",0,1*'DATI BOLLETTA'!$D$58*'DATI BOLLETTA'!$C$34*'Articolazione tariffaria'!$F$36)</f>
        <v>0</v>
      </c>
      <c r="F281" s="83">
        <f>+IF(B281="",0,1*'DATI BOLLETTA'!$D$59*'DATI BOLLETTA'!$C$34*'Articolazione tariffaria'!$F$37)</f>
        <v>0</v>
      </c>
      <c r="G281" s="84">
        <f t="shared" si="55"/>
        <v>0</v>
      </c>
      <c r="H281" s="50"/>
      <c r="I281" s="130">
        <f>+IF('UNITA E CONSUMI SOTTOUTENZE'!E306&gt;'Articolazione tariffaria'!C$13*'RIPARTIZ SOTTO-UTENZA_dettagl'!C$208,('UNITA E CONSUMI SOTTOUTENZE'!E306-'Articolazione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tariffaria'!C$12*'RIPARTIZ SOTTO-UTENZA_dettagl'!C$208,('UNITA E CONSUMI SOTTOUTENZE'!E306-'Articolazione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tariffaria'!C$11*'RIPARTIZ SOTTO-UTENZA_dettagl'!C$208,('UNITA E CONSUMI SOTTOUTENZE'!E306-'Articolazione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tariffaria'!C$10*'RIPARTIZ SOTTO-UTENZA_dettagl'!C$208,('UNITA E CONSUMI SOTTOUTENZE'!E306-'Articolazione tariffaria'!C$10*'RIPARTIZ SOTTO-UTENZA_dettagl'!C$208)*'Articolazione tariffaria'!F$10+'Articolazione tariffaria'!D$9*'RIPARTIZ SOTTO-UTENZA_dettagl'!C$208*'Articolazione tariffaria'!F$9,'UNITA E CONSUMI SOTTOUTENZE'!E306*'Articolazione tariffaria'!F$9))))*'DATI BOLLETTA'!D$57</f>
        <v>0</v>
      </c>
      <c r="J281" s="83">
        <f>+'UNITA E CONSUMI SOTTOUTENZE'!E306*'Articolazione tariffaria'!$F$31*'DATI BOLLETTA'!$D$58</f>
        <v>0</v>
      </c>
      <c r="K281" s="83">
        <f>+'UNITA E CONSUMI SOTTOUTENZE'!E306*'Articolazione tariffaria'!$F$32*'DATI BOLLETTA'!$D$59</f>
        <v>0</v>
      </c>
      <c r="L281" s="84">
        <f t="shared" si="57"/>
        <v>0</v>
      </c>
      <c r="M281" s="50"/>
      <c r="N281" s="83">
        <f>+'UNITA E CONSUMI SOTTOUTENZE'!E306*'Articolazione tariffaria'!$F$59*'DATI BOLLETTA'!$D$57</f>
        <v>0</v>
      </c>
      <c r="O281" s="83">
        <f>+'UNITA E CONSUMI SOTTOUTENZE'!E306*'Articolazione tariffaria'!$F$59*'DATI BOLLETTA'!$D$58</f>
        <v>0</v>
      </c>
      <c r="P281" s="83">
        <f>+'UNITA E CONSUMI SOTTOUTENZE'!E306*'Articolazione tariffaria'!$F$59*'DATI BOLLETTA'!$D$59</f>
        <v>0</v>
      </c>
      <c r="Q281" s="84">
        <f t="shared" si="60"/>
        <v>0</v>
      </c>
      <c r="R281" s="50"/>
      <c r="S281" s="83">
        <f>+'UNITA E CONSUMI SOTTOUTENZE'!E306*'Articolazione tariffaria'!$F$49*'DATI BOLLETTA'!$D$57</f>
        <v>0</v>
      </c>
      <c r="T281" s="83">
        <f>+'UNITA E CONSUMI SOTTOUTENZE'!E306*'Articolazione tariffaria'!$F$50*'DATI BOLLETTA'!$D$58</f>
        <v>0</v>
      </c>
      <c r="U281" s="83">
        <f>+'UNITA E CONSUMI SOTTOUTENZE'!E306*'Articolazione tariffaria'!$F$51*'DATI BOLLETTA'!$D$59</f>
        <v>0</v>
      </c>
      <c r="V281" s="84">
        <f t="shared" si="61"/>
        <v>0</v>
      </c>
      <c r="W281" s="52"/>
      <c r="X281" s="83">
        <f t="shared" si="62"/>
        <v>0</v>
      </c>
      <c r="Y281" s="83">
        <f t="shared" si="63"/>
        <v>0</v>
      </c>
      <c r="Z281" s="83">
        <f t="shared" si="64"/>
        <v>0</v>
      </c>
      <c r="AA281" s="373" t="str">
        <f t="shared" si="58"/>
        <v/>
      </c>
      <c r="AB281" s="52"/>
      <c r="AC281" s="83">
        <f t="shared" si="59"/>
        <v>0</v>
      </c>
      <c r="AE281" s="106">
        <f t="shared" si="65"/>
        <v>0</v>
      </c>
    </row>
    <row r="282" spans="2:31" ht="21" x14ac:dyDescent="0.25">
      <c r="B282" s="363" t="str">
        <f>+IF(COUNTA('UNITA E CONSUMI SOTTOUTENZE'!C307)&gt;0,'UNITA E CONSUMI SOTTOUTENZE'!B307,"")</f>
        <v/>
      </c>
      <c r="D282" s="83">
        <f>+IF(B282="",0,1*'DATI BOLLETTA'!$D$57*'DATI BOLLETTA'!$C$34*'Articolazione tariffaria'!$F$35)</f>
        <v>0</v>
      </c>
      <c r="E282" s="83">
        <f>+IF(B282="",0,1*'DATI BOLLETTA'!$D$58*'DATI BOLLETTA'!$C$34*'Articolazione tariffaria'!$F$36)</f>
        <v>0</v>
      </c>
      <c r="F282" s="83">
        <f>+IF(B282="",0,1*'DATI BOLLETTA'!$D$59*'DATI BOLLETTA'!$C$34*'Articolazione tariffaria'!$F$37)</f>
        <v>0</v>
      </c>
      <c r="G282" s="84">
        <f t="shared" si="55"/>
        <v>0</v>
      </c>
      <c r="H282" s="50"/>
      <c r="I282" s="130">
        <f>+IF('UNITA E CONSUMI SOTTOUTENZE'!E307&gt;'Articolazione tariffaria'!C$13*'RIPARTIZ SOTTO-UTENZA_dettagl'!C$208,('UNITA E CONSUMI SOTTOUTENZE'!E307-'Articolazione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tariffaria'!C$12*'RIPARTIZ SOTTO-UTENZA_dettagl'!C$208,('UNITA E CONSUMI SOTTOUTENZE'!E307-'Articolazione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tariffaria'!C$11*'RIPARTIZ SOTTO-UTENZA_dettagl'!C$208,('UNITA E CONSUMI SOTTOUTENZE'!E307-'Articolazione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tariffaria'!C$10*'RIPARTIZ SOTTO-UTENZA_dettagl'!C$208,('UNITA E CONSUMI SOTTOUTENZE'!E307-'Articolazione tariffaria'!C$10*'RIPARTIZ SOTTO-UTENZA_dettagl'!C$208)*'Articolazione tariffaria'!F$10+'Articolazione tariffaria'!D$9*'RIPARTIZ SOTTO-UTENZA_dettagl'!C$208*'Articolazione tariffaria'!F$9,'UNITA E CONSUMI SOTTOUTENZE'!E307*'Articolazione tariffaria'!F$9))))*'DATI BOLLETTA'!D$57</f>
        <v>0</v>
      </c>
      <c r="J282" s="83">
        <f>+'UNITA E CONSUMI SOTTOUTENZE'!E307*'Articolazione tariffaria'!$F$31*'DATI BOLLETTA'!$D$58</f>
        <v>0</v>
      </c>
      <c r="K282" s="83">
        <f>+'UNITA E CONSUMI SOTTOUTENZE'!E307*'Articolazione tariffaria'!$F$32*'DATI BOLLETTA'!$D$59</f>
        <v>0</v>
      </c>
      <c r="L282" s="84">
        <f t="shared" si="57"/>
        <v>0</v>
      </c>
      <c r="M282" s="50"/>
      <c r="N282" s="83">
        <f>+'UNITA E CONSUMI SOTTOUTENZE'!E307*'Articolazione tariffaria'!$F$59*'DATI BOLLETTA'!$D$57</f>
        <v>0</v>
      </c>
      <c r="O282" s="83">
        <f>+'UNITA E CONSUMI SOTTOUTENZE'!E307*'Articolazione tariffaria'!$F$59*'DATI BOLLETTA'!$D$58</f>
        <v>0</v>
      </c>
      <c r="P282" s="83">
        <f>+'UNITA E CONSUMI SOTTOUTENZE'!E307*'Articolazione tariffaria'!$F$59*'DATI BOLLETTA'!$D$59</f>
        <v>0</v>
      </c>
      <c r="Q282" s="84">
        <f t="shared" si="60"/>
        <v>0</v>
      </c>
      <c r="R282" s="50"/>
      <c r="S282" s="83">
        <f>+'UNITA E CONSUMI SOTTOUTENZE'!E307*'Articolazione tariffaria'!$F$49*'DATI BOLLETTA'!$D$57</f>
        <v>0</v>
      </c>
      <c r="T282" s="83">
        <f>+'UNITA E CONSUMI SOTTOUTENZE'!E307*'Articolazione tariffaria'!$F$50*'DATI BOLLETTA'!$D$58</f>
        <v>0</v>
      </c>
      <c r="U282" s="83">
        <f>+'UNITA E CONSUMI SOTTOUTENZE'!E307*'Articolazione tariffaria'!$F$51*'DATI BOLLETTA'!$D$59</f>
        <v>0</v>
      </c>
      <c r="V282" s="84">
        <f t="shared" si="61"/>
        <v>0</v>
      </c>
      <c r="W282" s="52"/>
      <c r="X282" s="83">
        <f t="shared" si="62"/>
        <v>0</v>
      </c>
      <c r="Y282" s="83">
        <f t="shared" si="63"/>
        <v>0</v>
      </c>
      <c r="Z282" s="83">
        <f t="shared" si="64"/>
        <v>0</v>
      </c>
      <c r="AA282" s="373" t="str">
        <f t="shared" si="58"/>
        <v/>
      </c>
      <c r="AB282" s="52"/>
      <c r="AC282" s="83">
        <f t="shared" si="59"/>
        <v>0</v>
      </c>
      <c r="AE282" s="106">
        <f t="shared" si="65"/>
        <v>0</v>
      </c>
    </row>
    <row r="283" spans="2:31" ht="21" x14ac:dyDescent="0.25">
      <c r="B283" s="363" t="str">
        <f>+IF(COUNTA('UNITA E CONSUMI SOTTOUTENZE'!C308)&gt;0,'UNITA E CONSUMI SOTTOUTENZE'!B308,"")</f>
        <v/>
      </c>
      <c r="D283" s="83">
        <f>+IF(B283="",0,1*'DATI BOLLETTA'!$D$57*'DATI BOLLETTA'!$C$34*'Articolazione tariffaria'!$F$35)</f>
        <v>0</v>
      </c>
      <c r="E283" s="83">
        <f>+IF(B283="",0,1*'DATI BOLLETTA'!$D$58*'DATI BOLLETTA'!$C$34*'Articolazione tariffaria'!$F$36)</f>
        <v>0</v>
      </c>
      <c r="F283" s="83">
        <f>+IF(B283="",0,1*'DATI BOLLETTA'!$D$59*'DATI BOLLETTA'!$C$34*'Articolazione tariffaria'!$F$37)</f>
        <v>0</v>
      </c>
      <c r="G283" s="84">
        <f t="shared" si="55"/>
        <v>0</v>
      </c>
      <c r="H283" s="50"/>
      <c r="I283" s="130">
        <f>+IF('UNITA E CONSUMI SOTTOUTENZE'!E308&gt;'Articolazione tariffaria'!C$13*'RIPARTIZ SOTTO-UTENZA_dettagl'!C$208,('UNITA E CONSUMI SOTTOUTENZE'!E308-'Articolazione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tariffaria'!C$12*'RIPARTIZ SOTTO-UTENZA_dettagl'!C$208,('UNITA E CONSUMI SOTTOUTENZE'!E308-'Articolazione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tariffaria'!C$11*'RIPARTIZ SOTTO-UTENZA_dettagl'!C$208,('UNITA E CONSUMI SOTTOUTENZE'!E308-'Articolazione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tariffaria'!C$10*'RIPARTIZ SOTTO-UTENZA_dettagl'!C$208,('UNITA E CONSUMI SOTTOUTENZE'!E308-'Articolazione tariffaria'!C$10*'RIPARTIZ SOTTO-UTENZA_dettagl'!C$208)*'Articolazione tariffaria'!F$10+'Articolazione tariffaria'!D$9*'RIPARTIZ SOTTO-UTENZA_dettagl'!C$208*'Articolazione tariffaria'!F$9,'UNITA E CONSUMI SOTTOUTENZE'!E308*'Articolazione tariffaria'!F$9))))*'DATI BOLLETTA'!D$57</f>
        <v>0</v>
      </c>
      <c r="J283" s="83">
        <f>+'UNITA E CONSUMI SOTTOUTENZE'!E308*'Articolazione tariffaria'!$F$31*'DATI BOLLETTA'!$D$58</f>
        <v>0</v>
      </c>
      <c r="K283" s="83">
        <f>+'UNITA E CONSUMI SOTTOUTENZE'!E308*'Articolazione tariffaria'!$F$32*'DATI BOLLETTA'!$D$59</f>
        <v>0</v>
      </c>
      <c r="L283" s="84">
        <f t="shared" si="57"/>
        <v>0</v>
      </c>
      <c r="M283" s="50"/>
      <c r="N283" s="83">
        <f>+'UNITA E CONSUMI SOTTOUTENZE'!E308*'Articolazione tariffaria'!$F$59*'DATI BOLLETTA'!$D$57</f>
        <v>0</v>
      </c>
      <c r="O283" s="83">
        <f>+'UNITA E CONSUMI SOTTOUTENZE'!E308*'Articolazione tariffaria'!$F$59*'DATI BOLLETTA'!$D$58</f>
        <v>0</v>
      </c>
      <c r="P283" s="83">
        <f>+'UNITA E CONSUMI SOTTOUTENZE'!E308*'Articolazione tariffaria'!$F$59*'DATI BOLLETTA'!$D$59</f>
        <v>0</v>
      </c>
      <c r="Q283" s="84">
        <f t="shared" si="60"/>
        <v>0</v>
      </c>
      <c r="R283" s="50"/>
      <c r="S283" s="83">
        <f>+'UNITA E CONSUMI SOTTOUTENZE'!E308*'Articolazione tariffaria'!$F$49*'DATI BOLLETTA'!$D$57</f>
        <v>0</v>
      </c>
      <c r="T283" s="83">
        <f>+'UNITA E CONSUMI SOTTOUTENZE'!E308*'Articolazione tariffaria'!$F$50*'DATI BOLLETTA'!$D$58</f>
        <v>0</v>
      </c>
      <c r="U283" s="83">
        <f>+'UNITA E CONSUMI SOTTOUTENZE'!E308*'Articolazione tariffaria'!$F$51*'DATI BOLLETTA'!$D$59</f>
        <v>0</v>
      </c>
      <c r="V283" s="84">
        <f t="shared" si="61"/>
        <v>0</v>
      </c>
      <c r="W283" s="52"/>
      <c r="X283" s="83">
        <f t="shared" si="62"/>
        <v>0</v>
      </c>
      <c r="Y283" s="83">
        <f t="shared" si="63"/>
        <v>0</v>
      </c>
      <c r="Z283" s="83">
        <f t="shared" si="64"/>
        <v>0</v>
      </c>
      <c r="AA283" s="373" t="str">
        <f t="shared" si="58"/>
        <v/>
      </c>
      <c r="AB283" s="52"/>
      <c r="AC283" s="83">
        <f t="shared" si="59"/>
        <v>0</v>
      </c>
      <c r="AE283" s="106">
        <f t="shared" si="65"/>
        <v>0</v>
      </c>
    </row>
    <row r="284" spans="2:31" ht="21" x14ac:dyDescent="0.25">
      <c r="B284" s="363" t="str">
        <f>+IF(COUNTA('UNITA E CONSUMI SOTTOUTENZE'!C309)&gt;0,'UNITA E CONSUMI SOTTOUTENZE'!B309,"")</f>
        <v/>
      </c>
      <c r="D284" s="83">
        <f>+IF(B284="",0,1*'DATI BOLLETTA'!$D$57*'DATI BOLLETTA'!$C$34*'Articolazione tariffaria'!$F$35)</f>
        <v>0</v>
      </c>
      <c r="E284" s="83">
        <f>+IF(B284="",0,1*'DATI BOLLETTA'!$D$58*'DATI BOLLETTA'!$C$34*'Articolazione tariffaria'!$F$36)</f>
        <v>0</v>
      </c>
      <c r="F284" s="83">
        <f>+IF(B284="",0,1*'DATI BOLLETTA'!$D$59*'DATI BOLLETTA'!$C$34*'Articolazione tariffaria'!$F$37)</f>
        <v>0</v>
      </c>
      <c r="G284" s="84">
        <f t="shared" si="55"/>
        <v>0</v>
      </c>
      <c r="H284" s="50"/>
      <c r="I284" s="130">
        <f>+IF('UNITA E CONSUMI SOTTOUTENZE'!E309&gt;'Articolazione tariffaria'!C$13*'RIPARTIZ SOTTO-UTENZA_dettagl'!C$208,('UNITA E CONSUMI SOTTOUTENZE'!E309-'Articolazione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tariffaria'!C$12*'RIPARTIZ SOTTO-UTENZA_dettagl'!C$208,('UNITA E CONSUMI SOTTOUTENZE'!E309-'Articolazione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tariffaria'!C$11*'RIPARTIZ SOTTO-UTENZA_dettagl'!C$208,('UNITA E CONSUMI SOTTOUTENZE'!E309-'Articolazione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tariffaria'!C$10*'RIPARTIZ SOTTO-UTENZA_dettagl'!C$208,('UNITA E CONSUMI SOTTOUTENZE'!E309-'Articolazione tariffaria'!C$10*'RIPARTIZ SOTTO-UTENZA_dettagl'!C$208)*'Articolazione tariffaria'!F$10+'Articolazione tariffaria'!D$9*'RIPARTIZ SOTTO-UTENZA_dettagl'!C$208*'Articolazione tariffaria'!F$9,'UNITA E CONSUMI SOTTOUTENZE'!E309*'Articolazione tariffaria'!F$9))))*'DATI BOLLETTA'!D$57</f>
        <v>0</v>
      </c>
      <c r="J284" s="83">
        <f>+'UNITA E CONSUMI SOTTOUTENZE'!E309*'Articolazione tariffaria'!$F$31*'DATI BOLLETTA'!$D$58</f>
        <v>0</v>
      </c>
      <c r="K284" s="83">
        <f>+'UNITA E CONSUMI SOTTOUTENZE'!E309*'Articolazione tariffaria'!$F$32*'DATI BOLLETTA'!$D$59</f>
        <v>0</v>
      </c>
      <c r="L284" s="84">
        <f t="shared" si="57"/>
        <v>0</v>
      </c>
      <c r="M284" s="50"/>
      <c r="N284" s="83">
        <f>+'UNITA E CONSUMI SOTTOUTENZE'!E309*'Articolazione tariffaria'!$F$59*'DATI BOLLETTA'!$D$57</f>
        <v>0</v>
      </c>
      <c r="O284" s="83">
        <f>+'UNITA E CONSUMI SOTTOUTENZE'!E309*'Articolazione tariffaria'!$F$59*'DATI BOLLETTA'!$D$58</f>
        <v>0</v>
      </c>
      <c r="P284" s="83">
        <f>+'UNITA E CONSUMI SOTTOUTENZE'!E309*'Articolazione tariffaria'!$F$59*'DATI BOLLETTA'!$D$59</f>
        <v>0</v>
      </c>
      <c r="Q284" s="84">
        <f t="shared" si="60"/>
        <v>0</v>
      </c>
      <c r="R284" s="50"/>
      <c r="S284" s="83">
        <f>+'UNITA E CONSUMI SOTTOUTENZE'!E309*'Articolazione tariffaria'!$F$49*'DATI BOLLETTA'!$D$57</f>
        <v>0</v>
      </c>
      <c r="T284" s="83">
        <f>+'UNITA E CONSUMI SOTTOUTENZE'!E309*'Articolazione tariffaria'!$F$50*'DATI BOLLETTA'!$D$58</f>
        <v>0</v>
      </c>
      <c r="U284" s="83">
        <f>+'UNITA E CONSUMI SOTTOUTENZE'!E309*'Articolazione tariffaria'!$F$51*'DATI BOLLETTA'!$D$59</f>
        <v>0</v>
      </c>
      <c r="V284" s="84">
        <f t="shared" si="61"/>
        <v>0</v>
      </c>
      <c r="W284" s="52"/>
      <c r="X284" s="83">
        <f t="shared" si="62"/>
        <v>0</v>
      </c>
      <c r="Y284" s="83">
        <f t="shared" si="63"/>
        <v>0</v>
      </c>
      <c r="Z284" s="83">
        <f t="shared" si="64"/>
        <v>0</v>
      </c>
      <c r="AA284" s="373" t="str">
        <f t="shared" si="58"/>
        <v/>
      </c>
      <c r="AB284" s="52"/>
      <c r="AC284" s="83">
        <f t="shared" si="59"/>
        <v>0</v>
      </c>
      <c r="AE284" s="106">
        <f t="shared" si="65"/>
        <v>0</v>
      </c>
    </row>
    <row r="285" spans="2:31" ht="21" x14ac:dyDescent="0.25">
      <c r="B285" s="363" t="str">
        <f>+IF(COUNTA('UNITA E CONSUMI SOTTOUTENZE'!C310)&gt;0,'UNITA E CONSUMI SOTTOUTENZE'!B310,"")</f>
        <v/>
      </c>
      <c r="D285" s="83">
        <f>+IF(B285="",0,1*'DATI BOLLETTA'!$D$57*'DATI BOLLETTA'!$C$34*'Articolazione tariffaria'!$F$35)</f>
        <v>0</v>
      </c>
      <c r="E285" s="83">
        <f>+IF(B285="",0,1*'DATI BOLLETTA'!$D$58*'DATI BOLLETTA'!$C$34*'Articolazione tariffaria'!$F$36)</f>
        <v>0</v>
      </c>
      <c r="F285" s="83">
        <f>+IF(B285="",0,1*'DATI BOLLETTA'!$D$59*'DATI BOLLETTA'!$C$34*'Articolazione tariffaria'!$F$37)</f>
        <v>0</v>
      </c>
      <c r="G285" s="84">
        <f t="shared" si="55"/>
        <v>0</v>
      </c>
      <c r="H285" s="50"/>
      <c r="I285" s="130">
        <f>+IF('UNITA E CONSUMI SOTTOUTENZE'!E310&gt;'Articolazione tariffaria'!C$13*'RIPARTIZ SOTTO-UTENZA_dettagl'!C$208,('UNITA E CONSUMI SOTTOUTENZE'!E310-'Articolazione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tariffaria'!C$12*'RIPARTIZ SOTTO-UTENZA_dettagl'!C$208,('UNITA E CONSUMI SOTTOUTENZE'!E310-'Articolazione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tariffaria'!C$11*'RIPARTIZ SOTTO-UTENZA_dettagl'!C$208,('UNITA E CONSUMI SOTTOUTENZE'!E310-'Articolazione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tariffaria'!C$10*'RIPARTIZ SOTTO-UTENZA_dettagl'!C$208,('UNITA E CONSUMI SOTTOUTENZE'!E310-'Articolazione tariffaria'!C$10*'RIPARTIZ SOTTO-UTENZA_dettagl'!C$208)*'Articolazione tariffaria'!F$10+'Articolazione tariffaria'!D$9*'RIPARTIZ SOTTO-UTENZA_dettagl'!C$208*'Articolazione tariffaria'!F$9,'UNITA E CONSUMI SOTTOUTENZE'!E310*'Articolazione tariffaria'!F$9))))*'DATI BOLLETTA'!D$57</f>
        <v>0</v>
      </c>
      <c r="J285" s="83">
        <f>+'UNITA E CONSUMI SOTTOUTENZE'!E310*'Articolazione tariffaria'!$F$31*'DATI BOLLETTA'!$D$58</f>
        <v>0</v>
      </c>
      <c r="K285" s="83">
        <f>+'UNITA E CONSUMI SOTTOUTENZE'!E310*'Articolazione tariffaria'!$F$32*'DATI BOLLETTA'!$D$59</f>
        <v>0</v>
      </c>
      <c r="L285" s="84">
        <f t="shared" si="57"/>
        <v>0</v>
      </c>
      <c r="M285" s="50"/>
      <c r="N285" s="83">
        <f>+'UNITA E CONSUMI SOTTOUTENZE'!E310*'Articolazione tariffaria'!$F$59*'DATI BOLLETTA'!$D$57</f>
        <v>0</v>
      </c>
      <c r="O285" s="83">
        <f>+'UNITA E CONSUMI SOTTOUTENZE'!E310*'Articolazione tariffaria'!$F$59*'DATI BOLLETTA'!$D$58</f>
        <v>0</v>
      </c>
      <c r="P285" s="83">
        <f>+'UNITA E CONSUMI SOTTOUTENZE'!E310*'Articolazione tariffaria'!$F$59*'DATI BOLLETTA'!$D$59</f>
        <v>0</v>
      </c>
      <c r="Q285" s="84">
        <f t="shared" si="60"/>
        <v>0</v>
      </c>
      <c r="R285" s="50"/>
      <c r="S285" s="83">
        <f>+'UNITA E CONSUMI SOTTOUTENZE'!E310*'Articolazione tariffaria'!$F$49*'DATI BOLLETTA'!$D$57</f>
        <v>0</v>
      </c>
      <c r="T285" s="83">
        <f>+'UNITA E CONSUMI SOTTOUTENZE'!E310*'Articolazione tariffaria'!$F$50*'DATI BOLLETTA'!$D$58</f>
        <v>0</v>
      </c>
      <c r="U285" s="83">
        <f>+'UNITA E CONSUMI SOTTOUTENZE'!E310*'Articolazione tariffaria'!$F$51*'DATI BOLLETTA'!$D$59</f>
        <v>0</v>
      </c>
      <c r="V285" s="84">
        <f t="shared" si="61"/>
        <v>0</v>
      </c>
      <c r="W285" s="52"/>
      <c r="X285" s="83">
        <f t="shared" si="62"/>
        <v>0</v>
      </c>
      <c r="Y285" s="83">
        <f t="shared" si="63"/>
        <v>0</v>
      </c>
      <c r="Z285" s="83">
        <f t="shared" si="64"/>
        <v>0</v>
      </c>
      <c r="AA285" s="373" t="str">
        <f t="shared" si="58"/>
        <v/>
      </c>
      <c r="AB285" s="52"/>
      <c r="AC285" s="83">
        <f t="shared" si="59"/>
        <v>0</v>
      </c>
      <c r="AE285" s="106">
        <f t="shared" si="65"/>
        <v>0</v>
      </c>
    </row>
    <row r="286" spans="2:31" ht="21" x14ac:dyDescent="0.25">
      <c r="B286" s="363" t="str">
        <f>+IF(COUNTA('UNITA E CONSUMI SOTTOUTENZE'!C311)&gt;0,'UNITA E CONSUMI SOTTOUTENZE'!B311,"")</f>
        <v/>
      </c>
      <c r="D286" s="83">
        <f>+IF(B286="",0,1*'DATI BOLLETTA'!$D$57*'DATI BOLLETTA'!$C$34*'Articolazione tariffaria'!$F$35)</f>
        <v>0</v>
      </c>
      <c r="E286" s="83">
        <f>+IF(B286="",0,1*'DATI BOLLETTA'!$D$58*'DATI BOLLETTA'!$C$34*'Articolazione tariffaria'!$F$36)</f>
        <v>0</v>
      </c>
      <c r="F286" s="83">
        <f>+IF(B286="",0,1*'DATI BOLLETTA'!$D$59*'DATI BOLLETTA'!$C$34*'Articolazione tariffaria'!$F$37)</f>
        <v>0</v>
      </c>
      <c r="G286" s="84">
        <f t="shared" si="55"/>
        <v>0</v>
      </c>
      <c r="H286" s="50"/>
      <c r="I286" s="130">
        <f>+IF('UNITA E CONSUMI SOTTOUTENZE'!E311&gt;'Articolazione tariffaria'!C$13*'RIPARTIZ SOTTO-UTENZA_dettagl'!C$208,('UNITA E CONSUMI SOTTOUTENZE'!E311-'Articolazione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tariffaria'!C$12*'RIPARTIZ SOTTO-UTENZA_dettagl'!C$208,('UNITA E CONSUMI SOTTOUTENZE'!E311-'Articolazione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tariffaria'!C$11*'RIPARTIZ SOTTO-UTENZA_dettagl'!C$208,('UNITA E CONSUMI SOTTOUTENZE'!E311-'Articolazione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tariffaria'!C$10*'RIPARTIZ SOTTO-UTENZA_dettagl'!C$208,('UNITA E CONSUMI SOTTOUTENZE'!E311-'Articolazione tariffaria'!C$10*'RIPARTIZ SOTTO-UTENZA_dettagl'!C$208)*'Articolazione tariffaria'!F$10+'Articolazione tariffaria'!D$9*'RIPARTIZ SOTTO-UTENZA_dettagl'!C$208*'Articolazione tariffaria'!F$9,'UNITA E CONSUMI SOTTOUTENZE'!E311*'Articolazione tariffaria'!F$9))))*'DATI BOLLETTA'!D$57</f>
        <v>0</v>
      </c>
      <c r="J286" s="83">
        <f>+'UNITA E CONSUMI SOTTOUTENZE'!E311*'Articolazione tariffaria'!$F$31*'DATI BOLLETTA'!$D$58</f>
        <v>0</v>
      </c>
      <c r="K286" s="83">
        <f>+'UNITA E CONSUMI SOTTOUTENZE'!E311*'Articolazione tariffaria'!$F$32*'DATI BOLLETTA'!$D$59</f>
        <v>0</v>
      </c>
      <c r="L286" s="84">
        <f t="shared" si="57"/>
        <v>0</v>
      </c>
      <c r="M286" s="50"/>
      <c r="N286" s="83">
        <f>+'UNITA E CONSUMI SOTTOUTENZE'!E311*'Articolazione tariffaria'!$F$59*'DATI BOLLETTA'!$D$57</f>
        <v>0</v>
      </c>
      <c r="O286" s="83">
        <f>+'UNITA E CONSUMI SOTTOUTENZE'!E311*'Articolazione tariffaria'!$F$59*'DATI BOLLETTA'!$D$58</f>
        <v>0</v>
      </c>
      <c r="P286" s="83">
        <f>+'UNITA E CONSUMI SOTTOUTENZE'!E311*'Articolazione tariffaria'!$F$59*'DATI BOLLETTA'!$D$59</f>
        <v>0</v>
      </c>
      <c r="Q286" s="84">
        <f t="shared" si="60"/>
        <v>0</v>
      </c>
      <c r="R286" s="50"/>
      <c r="S286" s="83">
        <f>+'UNITA E CONSUMI SOTTOUTENZE'!E311*'Articolazione tariffaria'!$F$49*'DATI BOLLETTA'!$D$57</f>
        <v>0</v>
      </c>
      <c r="T286" s="83">
        <f>+'UNITA E CONSUMI SOTTOUTENZE'!E311*'Articolazione tariffaria'!$F$50*'DATI BOLLETTA'!$D$58</f>
        <v>0</v>
      </c>
      <c r="U286" s="83">
        <f>+'UNITA E CONSUMI SOTTOUTENZE'!E311*'Articolazione tariffaria'!$F$51*'DATI BOLLETTA'!$D$59</f>
        <v>0</v>
      </c>
      <c r="V286" s="84">
        <f t="shared" si="61"/>
        <v>0</v>
      </c>
      <c r="W286" s="52"/>
      <c r="X286" s="83">
        <f t="shared" si="62"/>
        <v>0</v>
      </c>
      <c r="Y286" s="83">
        <f t="shared" si="63"/>
        <v>0</v>
      </c>
      <c r="Z286" s="83">
        <f t="shared" si="64"/>
        <v>0</v>
      </c>
      <c r="AA286" s="373" t="str">
        <f t="shared" si="58"/>
        <v/>
      </c>
      <c r="AB286" s="52"/>
      <c r="AC286" s="83">
        <f t="shared" si="59"/>
        <v>0</v>
      </c>
      <c r="AE286" s="106">
        <f t="shared" si="65"/>
        <v>0</v>
      </c>
    </row>
    <row r="287" spans="2:31" ht="21" x14ac:dyDescent="0.25">
      <c r="B287" s="363" t="str">
        <f>+IF(COUNTA('UNITA E CONSUMI SOTTOUTENZE'!C312)&gt;0,'UNITA E CONSUMI SOTTOUTENZE'!B312,"")</f>
        <v/>
      </c>
      <c r="D287" s="83">
        <f>+IF(B287="",0,1*'DATI BOLLETTA'!$D$57*'DATI BOLLETTA'!$C$34*'Articolazione tariffaria'!$F$35)</f>
        <v>0</v>
      </c>
      <c r="E287" s="83">
        <f>+IF(B287="",0,1*'DATI BOLLETTA'!$D$58*'DATI BOLLETTA'!$C$34*'Articolazione tariffaria'!$F$36)</f>
        <v>0</v>
      </c>
      <c r="F287" s="83">
        <f>+IF(B287="",0,1*'DATI BOLLETTA'!$D$59*'DATI BOLLETTA'!$C$34*'Articolazione tariffaria'!$F$37)</f>
        <v>0</v>
      </c>
      <c r="G287" s="84">
        <f t="shared" si="55"/>
        <v>0</v>
      </c>
      <c r="H287" s="50"/>
      <c r="I287" s="130">
        <f>+IF('UNITA E CONSUMI SOTTOUTENZE'!E312&gt;'Articolazione tariffaria'!C$13*'RIPARTIZ SOTTO-UTENZA_dettagl'!C$208,('UNITA E CONSUMI SOTTOUTENZE'!E312-'Articolazione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tariffaria'!C$12*'RIPARTIZ SOTTO-UTENZA_dettagl'!C$208,('UNITA E CONSUMI SOTTOUTENZE'!E312-'Articolazione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tariffaria'!C$11*'RIPARTIZ SOTTO-UTENZA_dettagl'!C$208,('UNITA E CONSUMI SOTTOUTENZE'!E312-'Articolazione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tariffaria'!C$10*'RIPARTIZ SOTTO-UTENZA_dettagl'!C$208,('UNITA E CONSUMI SOTTOUTENZE'!E312-'Articolazione tariffaria'!C$10*'RIPARTIZ SOTTO-UTENZA_dettagl'!C$208)*'Articolazione tariffaria'!F$10+'Articolazione tariffaria'!D$9*'RIPARTIZ SOTTO-UTENZA_dettagl'!C$208*'Articolazione tariffaria'!F$9,'UNITA E CONSUMI SOTTOUTENZE'!E312*'Articolazione tariffaria'!F$9))))*'DATI BOLLETTA'!D$57</f>
        <v>0</v>
      </c>
      <c r="J287" s="83">
        <f>+'UNITA E CONSUMI SOTTOUTENZE'!E312*'Articolazione tariffaria'!$F$31*'DATI BOLLETTA'!$D$58</f>
        <v>0</v>
      </c>
      <c r="K287" s="83">
        <f>+'UNITA E CONSUMI SOTTOUTENZE'!E312*'Articolazione tariffaria'!$F$32*'DATI BOLLETTA'!$D$59</f>
        <v>0</v>
      </c>
      <c r="L287" s="84">
        <f t="shared" si="57"/>
        <v>0</v>
      </c>
      <c r="M287" s="50"/>
      <c r="N287" s="83">
        <f>+'UNITA E CONSUMI SOTTOUTENZE'!E312*'Articolazione tariffaria'!$F$59*'DATI BOLLETTA'!$D$57</f>
        <v>0</v>
      </c>
      <c r="O287" s="83">
        <f>+'UNITA E CONSUMI SOTTOUTENZE'!E312*'Articolazione tariffaria'!$F$59*'DATI BOLLETTA'!$D$58</f>
        <v>0</v>
      </c>
      <c r="P287" s="83">
        <f>+'UNITA E CONSUMI SOTTOUTENZE'!E312*'Articolazione tariffaria'!$F$59*'DATI BOLLETTA'!$D$59</f>
        <v>0</v>
      </c>
      <c r="Q287" s="84">
        <f t="shared" si="60"/>
        <v>0</v>
      </c>
      <c r="R287" s="50"/>
      <c r="S287" s="83">
        <f>+'UNITA E CONSUMI SOTTOUTENZE'!E312*'Articolazione tariffaria'!$F$49*'DATI BOLLETTA'!$D$57</f>
        <v>0</v>
      </c>
      <c r="T287" s="83">
        <f>+'UNITA E CONSUMI SOTTOUTENZE'!E312*'Articolazione tariffaria'!$F$50*'DATI BOLLETTA'!$D$58</f>
        <v>0</v>
      </c>
      <c r="U287" s="83">
        <f>+'UNITA E CONSUMI SOTTOUTENZE'!E312*'Articolazione tariffaria'!$F$51*'DATI BOLLETTA'!$D$59</f>
        <v>0</v>
      </c>
      <c r="V287" s="84">
        <f t="shared" si="61"/>
        <v>0</v>
      </c>
      <c r="W287" s="52"/>
      <c r="X287" s="83">
        <f t="shared" si="62"/>
        <v>0</v>
      </c>
      <c r="Y287" s="83">
        <f t="shared" si="63"/>
        <v>0</v>
      </c>
      <c r="Z287" s="83">
        <f t="shared" si="64"/>
        <v>0</v>
      </c>
      <c r="AA287" s="373" t="str">
        <f t="shared" si="58"/>
        <v/>
      </c>
      <c r="AB287" s="52"/>
      <c r="AC287" s="83">
        <f t="shared" si="59"/>
        <v>0</v>
      </c>
      <c r="AE287" s="106">
        <f t="shared" si="65"/>
        <v>0</v>
      </c>
    </row>
    <row r="288" spans="2:31" ht="21" x14ac:dyDescent="0.25">
      <c r="B288" s="363" t="str">
        <f>+IF(COUNTA('UNITA E CONSUMI SOTTOUTENZE'!C313)&gt;0,'UNITA E CONSUMI SOTTOUTENZE'!B313,"")</f>
        <v/>
      </c>
      <c r="D288" s="83">
        <f>+IF(B288="",0,1*'DATI BOLLETTA'!$D$57*'DATI BOLLETTA'!$C$34*'Articolazione tariffaria'!$F$35)</f>
        <v>0</v>
      </c>
      <c r="E288" s="83">
        <f>+IF(B288="",0,1*'DATI BOLLETTA'!$D$58*'DATI BOLLETTA'!$C$34*'Articolazione tariffaria'!$F$36)</f>
        <v>0</v>
      </c>
      <c r="F288" s="83">
        <f>+IF(B288="",0,1*'DATI BOLLETTA'!$D$59*'DATI BOLLETTA'!$C$34*'Articolazione tariffaria'!$F$37)</f>
        <v>0</v>
      </c>
      <c r="G288" s="84">
        <f t="shared" si="55"/>
        <v>0</v>
      </c>
      <c r="H288" s="50"/>
      <c r="I288" s="130">
        <f>+IF('UNITA E CONSUMI SOTTOUTENZE'!E313&gt;'Articolazione tariffaria'!C$13*'RIPARTIZ SOTTO-UTENZA_dettagl'!C$208,('UNITA E CONSUMI SOTTOUTENZE'!E313-'Articolazione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tariffaria'!C$12*'RIPARTIZ SOTTO-UTENZA_dettagl'!C$208,('UNITA E CONSUMI SOTTOUTENZE'!E313-'Articolazione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tariffaria'!C$11*'RIPARTIZ SOTTO-UTENZA_dettagl'!C$208,('UNITA E CONSUMI SOTTOUTENZE'!E313-'Articolazione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tariffaria'!C$10*'RIPARTIZ SOTTO-UTENZA_dettagl'!C$208,('UNITA E CONSUMI SOTTOUTENZE'!E313-'Articolazione tariffaria'!C$10*'RIPARTIZ SOTTO-UTENZA_dettagl'!C$208)*'Articolazione tariffaria'!F$10+'Articolazione tariffaria'!D$9*'RIPARTIZ SOTTO-UTENZA_dettagl'!C$208*'Articolazione tariffaria'!F$9,'UNITA E CONSUMI SOTTOUTENZE'!E313*'Articolazione tariffaria'!F$9))))*'DATI BOLLETTA'!D$57</f>
        <v>0</v>
      </c>
      <c r="J288" s="83">
        <f>+'UNITA E CONSUMI SOTTOUTENZE'!E313*'Articolazione tariffaria'!$F$31*'DATI BOLLETTA'!$D$58</f>
        <v>0</v>
      </c>
      <c r="K288" s="83">
        <f>+'UNITA E CONSUMI SOTTOUTENZE'!E313*'Articolazione tariffaria'!$F$32*'DATI BOLLETTA'!$D$59</f>
        <v>0</v>
      </c>
      <c r="L288" s="84">
        <f t="shared" si="57"/>
        <v>0</v>
      </c>
      <c r="M288" s="50"/>
      <c r="N288" s="83">
        <f>+'UNITA E CONSUMI SOTTOUTENZE'!E313*'Articolazione tariffaria'!$F$59*'DATI BOLLETTA'!$D$57</f>
        <v>0</v>
      </c>
      <c r="O288" s="83">
        <f>+'UNITA E CONSUMI SOTTOUTENZE'!E313*'Articolazione tariffaria'!$F$59*'DATI BOLLETTA'!$D$58</f>
        <v>0</v>
      </c>
      <c r="P288" s="83">
        <f>+'UNITA E CONSUMI SOTTOUTENZE'!E313*'Articolazione tariffaria'!$F$59*'DATI BOLLETTA'!$D$59</f>
        <v>0</v>
      </c>
      <c r="Q288" s="84">
        <f t="shared" si="60"/>
        <v>0</v>
      </c>
      <c r="R288" s="50"/>
      <c r="S288" s="83">
        <f>+'UNITA E CONSUMI SOTTOUTENZE'!E313*'Articolazione tariffaria'!$F$49*'DATI BOLLETTA'!$D$57</f>
        <v>0</v>
      </c>
      <c r="T288" s="83">
        <f>+'UNITA E CONSUMI SOTTOUTENZE'!E313*'Articolazione tariffaria'!$F$50*'DATI BOLLETTA'!$D$58</f>
        <v>0</v>
      </c>
      <c r="U288" s="83">
        <f>+'UNITA E CONSUMI SOTTOUTENZE'!E313*'Articolazione tariffaria'!$F$51*'DATI BOLLETTA'!$D$59</f>
        <v>0</v>
      </c>
      <c r="V288" s="84">
        <f t="shared" si="61"/>
        <v>0</v>
      </c>
      <c r="W288" s="52"/>
      <c r="X288" s="83">
        <f t="shared" si="62"/>
        <v>0</v>
      </c>
      <c r="Y288" s="83">
        <f t="shared" si="63"/>
        <v>0</v>
      </c>
      <c r="Z288" s="83">
        <f t="shared" si="64"/>
        <v>0</v>
      </c>
      <c r="AA288" s="373" t="str">
        <f t="shared" si="58"/>
        <v/>
      </c>
      <c r="AB288" s="52"/>
      <c r="AC288" s="83">
        <f t="shared" si="59"/>
        <v>0</v>
      </c>
      <c r="AE288" s="106">
        <f t="shared" si="65"/>
        <v>0</v>
      </c>
    </row>
    <row r="289" spans="2:31" ht="21" x14ac:dyDescent="0.25">
      <c r="B289" s="363" t="str">
        <f>+IF(COUNTA('UNITA E CONSUMI SOTTOUTENZE'!C314)&gt;0,'UNITA E CONSUMI SOTTOUTENZE'!B314,"")</f>
        <v/>
      </c>
      <c r="D289" s="83">
        <f>+IF(B289="",0,1*'DATI BOLLETTA'!$D$57*'DATI BOLLETTA'!$C$34*'Articolazione tariffaria'!$F$35)</f>
        <v>0</v>
      </c>
      <c r="E289" s="83">
        <f>+IF(B289="",0,1*'DATI BOLLETTA'!$D$58*'DATI BOLLETTA'!$C$34*'Articolazione tariffaria'!$F$36)</f>
        <v>0</v>
      </c>
      <c r="F289" s="83">
        <f>+IF(B289="",0,1*'DATI BOLLETTA'!$D$59*'DATI BOLLETTA'!$C$34*'Articolazione tariffaria'!$F$37)</f>
        <v>0</v>
      </c>
      <c r="G289" s="84">
        <f t="shared" si="55"/>
        <v>0</v>
      </c>
      <c r="H289" s="50"/>
      <c r="I289" s="130">
        <f>+IF('UNITA E CONSUMI SOTTOUTENZE'!E314&gt;'Articolazione tariffaria'!C$13*'RIPARTIZ SOTTO-UTENZA_dettagl'!C$208,('UNITA E CONSUMI SOTTOUTENZE'!E314-'Articolazione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tariffaria'!C$12*'RIPARTIZ SOTTO-UTENZA_dettagl'!C$208,('UNITA E CONSUMI SOTTOUTENZE'!E314-'Articolazione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tariffaria'!C$11*'RIPARTIZ SOTTO-UTENZA_dettagl'!C$208,('UNITA E CONSUMI SOTTOUTENZE'!E314-'Articolazione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tariffaria'!C$10*'RIPARTIZ SOTTO-UTENZA_dettagl'!C$208,('UNITA E CONSUMI SOTTOUTENZE'!E314-'Articolazione tariffaria'!C$10*'RIPARTIZ SOTTO-UTENZA_dettagl'!C$208)*'Articolazione tariffaria'!F$10+'Articolazione tariffaria'!D$9*'RIPARTIZ SOTTO-UTENZA_dettagl'!C$208*'Articolazione tariffaria'!F$9,'UNITA E CONSUMI SOTTOUTENZE'!E314*'Articolazione tariffaria'!F$9))))*'DATI BOLLETTA'!D$57</f>
        <v>0</v>
      </c>
      <c r="J289" s="83">
        <f>+'UNITA E CONSUMI SOTTOUTENZE'!E314*'Articolazione tariffaria'!$F$31*'DATI BOLLETTA'!$D$58</f>
        <v>0</v>
      </c>
      <c r="K289" s="83">
        <f>+'UNITA E CONSUMI SOTTOUTENZE'!E314*'Articolazione tariffaria'!$F$32*'DATI BOLLETTA'!$D$59</f>
        <v>0</v>
      </c>
      <c r="L289" s="84">
        <f t="shared" si="57"/>
        <v>0</v>
      </c>
      <c r="M289" s="50"/>
      <c r="N289" s="83">
        <f>+'UNITA E CONSUMI SOTTOUTENZE'!E314*'Articolazione tariffaria'!$F$59*'DATI BOLLETTA'!$D$57</f>
        <v>0</v>
      </c>
      <c r="O289" s="83">
        <f>+'UNITA E CONSUMI SOTTOUTENZE'!E314*'Articolazione tariffaria'!$F$59*'DATI BOLLETTA'!$D$58</f>
        <v>0</v>
      </c>
      <c r="P289" s="83">
        <f>+'UNITA E CONSUMI SOTTOUTENZE'!E314*'Articolazione tariffaria'!$F$59*'DATI BOLLETTA'!$D$59</f>
        <v>0</v>
      </c>
      <c r="Q289" s="84">
        <f t="shared" si="60"/>
        <v>0</v>
      </c>
      <c r="R289" s="50"/>
      <c r="S289" s="83">
        <f>+'UNITA E CONSUMI SOTTOUTENZE'!E314*'Articolazione tariffaria'!$F$49*'DATI BOLLETTA'!$D$57</f>
        <v>0</v>
      </c>
      <c r="T289" s="83">
        <f>+'UNITA E CONSUMI SOTTOUTENZE'!E314*'Articolazione tariffaria'!$F$50*'DATI BOLLETTA'!$D$58</f>
        <v>0</v>
      </c>
      <c r="U289" s="83">
        <f>+'UNITA E CONSUMI SOTTOUTENZE'!E314*'Articolazione tariffaria'!$F$51*'DATI BOLLETTA'!$D$59</f>
        <v>0</v>
      </c>
      <c r="V289" s="84">
        <f t="shared" si="61"/>
        <v>0</v>
      </c>
      <c r="W289" s="52"/>
      <c r="X289" s="83">
        <f t="shared" si="62"/>
        <v>0</v>
      </c>
      <c r="Y289" s="83">
        <f t="shared" si="63"/>
        <v>0</v>
      </c>
      <c r="Z289" s="83">
        <f t="shared" si="64"/>
        <v>0</v>
      </c>
      <c r="AA289" s="373" t="str">
        <f t="shared" si="58"/>
        <v/>
      </c>
      <c r="AB289" s="52"/>
      <c r="AC289" s="83">
        <f t="shared" si="59"/>
        <v>0</v>
      </c>
      <c r="AE289" s="106">
        <f t="shared" si="65"/>
        <v>0</v>
      </c>
    </row>
    <row r="290" spans="2:31" ht="21" x14ac:dyDescent="0.25">
      <c r="B290" s="363" t="str">
        <f>+IF(COUNTA('UNITA E CONSUMI SOTTOUTENZE'!C315)&gt;0,'UNITA E CONSUMI SOTTOUTENZE'!B315,"")</f>
        <v/>
      </c>
      <c r="D290" s="83">
        <f>+IF(B290="",0,1*'DATI BOLLETTA'!$D$57*'DATI BOLLETTA'!$C$34*'Articolazione tariffaria'!$F$35)</f>
        <v>0</v>
      </c>
      <c r="E290" s="83">
        <f>+IF(B290="",0,1*'DATI BOLLETTA'!$D$58*'DATI BOLLETTA'!$C$34*'Articolazione tariffaria'!$F$36)</f>
        <v>0</v>
      </c>
      <c r="F290" s="83">
        <f>+IF(B290="",0,1*'DATI BOLLETTA'!$D$59*'DATI BOLLETTA'!$C$34*'Articolazione tariffaria'!$F$37)</f>
        <v>0</v>
      </c>
      <c r="G290" s="84">
        <f t="shared" si="55"/>
        <v>0</v>
      </c>
      <c r="H290" s="50"/>
      <c r="I290" s="130">
        <f>+IF('UNITA E CONSUMI SOTTOUTENZE'!E315&gt;'Articolazione tariffaria'!C$13*'RIPARTIZ SOTTO-UTENZA_dettagl'!C$208,('UNITA E CONSUMI SOTTOUTENZE'!E315-'Articolazione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tariffaria'!C$12*'RIPARTIZ SOTTO-UTENZA_dettagl'!C$208,('UNITA E CONSUMI SOTTOUTENZE'!E315-'Articolazione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tariffaria'!C$11*'RIPARTIZ SOTTO-UTENZA_dettagl'!C$208,('UNITA E CONSUMI SOTTOUTENZE'!E315-'Articolazione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tariffaria'!C$10*'RIPARTIZ SOTTO-UTENZA_dettagl'!C$208,('UNITA E CONSUMI SOTTOUTENZE'!E315-'Articolazione tariffaria'!C$10*'RIPARTIZ SOTTO-UTENZA_dettagl'!C$208)*'Articolazione tariffaria'!F$10+'Articolazione tariffaria'!D$9*'RIPARTIZ SOTTO-UTENZA_dettagl'!C$208*'Articolazione tariffaria'!F$9,'UNITA E CONSUMI SOTTOUTENZE'!E315*'Articolazione tariffaria'!F$9))))*'DATI BOLLETTA'!D$57</f>
        <v>0</v>
      </c>
      <c r="J290" s="83">
        <f>+'UNITA E CONSUMI SOTTOUTENZE'!E315*'Articolazione tariffaria'!$F$31*'DATI BOLLETTA'!$D$58</f>
        <v>0</v>
      </c>
      <c r="K290" s="83">
        <f>+'UNITA E CONSUMI SOTTOUTENZE'!E315*'Articolazione tariffaria'!$F$32*'DATI BOLLETTA'!$D$59</f>
        <v>0</v>
      </c>
      <c r="L290" s="84">
        <f t="shared" si="57"/>
        <v>0</v>
      </c>
      <c r="M290" s="50"/>
      <c r="N290" s="83">
        <f>+'UNITA E CONSUMI SOTTOUTENZE'!E315*'Articolazione tariffaria'!$F$59*'DATI BOLLETTA'!$D$57</f>
        <v>0</v>
      </c>
      <c r="O290" s="83">
        <f>+'UNITA E CONSUMI SOTTOUTENZE'!E315*'Articolazione tariffaria'!$F$59*'DATI BOLLETTA'!$D$58</f>
        <v>0</v>
      </c>
      <c r="P290" s="83">
        <f>+'UNITA E CONSUMI SOTTOUTENZE'!E315*'Articolazione tariffaria'!$F$59*'DATI BOLLETTA'!$D$59</f>
        <v>0</v>
      </c>
      <c r="Q290" s="84">
        <f t="shared" si="60"/>
        <v>0</v>
      </c>
      <c r="R290" s="50"/>
      <c r="S290" s="83">
        <f>+'UNITA E CONSUMI SOTTOUTENZE'!E315*'Articolazione tariffaria'!$F$49*'DATI BOLLETTA'!$D$57</f>
        <v>0</v>
      </c>
      <c r="T290" s="83">
        <f>+'UNITA E CONSUMI SOTTOUTENZE'!E315*'Articolazione tariffaria'!$F$50*'DATI BOLLETTA'!$D$58</f>
        <v>0</v>
      </c>
      <c r="U290" s="83">
        <f>+'UNITA E CONSUMI SOTTOUTENZE'!E315*'Articolazione tariffaria'!$F$51*'DATI BOLLETTA'!$D$59</f>
        <v>0</v>
      </c>
      <c r="V290" s="84">
        <f t="shared" si="61"/>
        <v>0</v>
      </c>
      <c r="W290" s="52"/>
      <c r="X290" s="83">
        <f t="shared" si="62"/>
        <v>0</v>
      </c>
      <c r="Y290" s="83">
        <f t="shared" si="63"/>
        <v>0</v>
      </c>
      <c r="Z290" s="83">
        <f t="shared" si="64"/>
        <v>0</v>
      </c>
      <c r="AA290" s="373" t="str">
        <f t="shared" si="58"/>
        <v/>
      </c>
      <c r="AB290" s="52"/>
      <c r="AC290" s="83">
        <f t="shared" si="59"/>
        <v>0</v>
      </c>
      <c r="AE290" s="106">
        <f t="shared" si="65"/>
        <v>0</v>
      </c>
    </row>
    <row r="291" spans="2:31" ht="21" x14ac:dyDescent="0.25">
      <c r="B291" s="363" t="str">
        <f>+IF(COUNTA('UNITA E CONSUMI SOTTOUTENZE'!C316)&gt;0,'UNITA E CONSUMI SOTTOUTENZE'!B316,"")</f>
        <v/>
      </c>
      <c r="D291" s="83">
        <f>+IF(B291="",0,1*'DATI BOLLETTA'!$D$57*'DATI BOLLETTA'!$C$34*'Articolazione tariffaria'!$F$35)</f>
        <v>0</v>
      </c>
      <c r="E291" s="83">
        <f>+IF(B291="",0,1*'DATI BOLLETTA'!$D$58*'DATI BOLLETTA'!$C$34*'Articolazione tariffaria'!$F$36)</f>
        <v>0</v>
      </c>
      <c r="F291" s="83">
        <f>+IF(B291="",0,1*'DATI BOLLETTA'!$D$59*'DATI BOLLETTA'!$C$34*'Articolazione tariffaria'!$F$37)</f>
        <v>0</v>
      </c>
      <c r="G291" s="84">
        <f t="shared" si="55"/>
        <v>0</v>
      </c>
      <c r="H291" s="50"/>
      <c r="I291" s="130">
        <f>+IF('UNITA E CONSUMI SOTTOUTENZE'!E316&gt;'Articolazione tariffaria'!C$13*'RIPARTIZ SOTTO-UTENZA_dettagl'!C$208,('UNITA E CONSUMI SOTTOUTENZE'!E316-'Articolazione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tariffaria'!C$12*'RIPARTIZ SOTTO-UTENZA_dettagl'!C$208,('UNITA E CONSUMI SOTTOUTENZE'!E316-'Articolazione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tariffaria'!C$11*'RIPARTIZ SOTTO-UTENZA_dettagl'!C$208,('UNITA E CONSUMI SOTTOUTENZE'!E316-'Articolazione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tariffaria'!C$10*'RIPARTIZ SOTTO-UTENZA_dettagl'!C$208,('UNITA E CONSUMI SOTTOUTENZE'!E316-'Articolazione tariffaria'!C$10*'RIPARTIZ SOTTO-UTENZA_dettagl'!C$208)*'Articolazione tariffaria'!F$10+'Articolazione tariffaria'!D$9*'RIPARTIZ SOTTO-UTENZA_dettagl'!C$208*'Articolazione tariffaria'!F$9,'UNITA E CONSUMI SOTTOUTENZE'!E316*'Articolazione tariffaria'!F$9))))*'DATI BOLLETTA'!D$57</f>
        <v>0</v>
      </c>
      <c r="J291" s="83">
        <f>+'UNITA E CONSUMI SOTTOUTENZE'!E316*'Articolazione tariffaria'!$F$31*'DATI BOLLETTA'!$D$58</f>
        <v>0</v>
      </c>
      <c r="K291" s="83">
        <f>+'UNITA E CONSUMI SOTTOUTENZE'!E316*'Articolazione tariffaria'!$F$32*'DATI BOLLETTA'!$D$59</f>
        <v>0</v>
      </c>
      <c r="L291" s="84">
        <f t="shared" si="57"/>
        <v>0</v>
      </c>
      <c r="M291" s="50"/>
      <c r="N291" s="83">
        <f>+'UNITA E CONSUMI SOTTOUTENZE'!E316*'Articolazione tariffaria'!$F$59*'DATI BOLLETTA'!$D$57</f>
        <v>0</v>
      </c>
      <c r="O291" s="83">
        <f>+'UNITA E CONSUMI SOTTOUTENZE'!E316*'Articolazione tariffaria'!$F$59*'DATI BOLLETTA'!$D$58</f>
        <v>0</v>
      </c>
      <c r="P291" s="83">
        <f>+'UNITA E CONSUMI SOTTOUTENZE'!E316*'Articolazione tariffaria'!$F$59*'DATI BOLLETTA'!$D$59</f>
        <v>0</v>
      </c>
      <c r="Q291" s="84">
        <f t="shared" si="60"/>
        <v>0</v>
      </c>
      <c r="R291" s="50"/>
      <c r="S291" s="83">
        <f>+'UNITA E CONSUMI SOTTOUTENZE'!E316*'Articolazione tariffaria'!$F$49*'DATI BOLLETTA'!$D$57</f>
        <v>0</v>
      </c>
      <c r="T291" s="83">
        <f>+'UNITA E CONSUMI SOTTOUTENZE'!E316*'Articolazione tariffaria'!$F$50*'DATI BOLLETTA'!$D$58</f>
        <v>0</v>
      </c>
      <c r="U291" s="83">
        <f>+'UNITA E CONSUMI SOTTOUTENZE'!E316*'Articolazione tariffaria'!$F$51*'DATI BOLLETTA'!$D$59</f>
        <v>0</v>
      </c>
      <c r="V291" s="84">
        <f t="shared" si="61"/>
        <v>0</v>
      </c>
      <c r="W291" s="52"/>
      <c r="X291" s="83">
        <f t="shared" si="62"/>
        <v>0</v>
      </c>
      <c r="Y291" s="83">
        <f t="shared" si="63"/>
        <v>0</v>
      </c>
      <c r="Z291" s="83">
        <f t="shared" si="64"/>
        <v>0</v>
      </c>
      <c r="AA291" s="373" t="str">
        <f t="shared" si="58"/>
        <v/>
      </c>
      <c r="AB291" s="52"/>
      <c r="AC291" s="83">
        <f t="shared" si="59"/>
        <v>0</v>
      </c>
      <c r="AE291" s="106">
        <f t="shared" si="65"/>
        <v>0</v>
      </c>
    </row>
    <row r="292" spans="2:31" ht="21" x14ac:dyDescent="0.25">
      <c r="B292" s="363" t="str">
        <f>+IF(COUNTA('UNITA E CONSUMI SOTTOUTENZE'!C317)&gt;0,'UNITA E CONSUMI SOTTOUTENZE'!B317,"")</f>
        <v/>
      </c>
      <c r="D292" s="83">
        <f>+IF(B292="",0,1*'DATI BOLLETTA'!$D$57*'DATI BOLLETTA'!$C$34*'Articolazione tariffaria'!$F$35)</f>
        <v>0</v>
      </c>
      <c r="E292" s="83">
        <f>+IF(B292="",0,1*'DATI BOLLETTA'!$D$58*'DATI BOLLETTA'!$C$34*'Articolazione tariffaria'!$F$36)</f>
        <v>0</v>
      </c>
      <c r="F292" s="83">
        <f>+IF(B292="",0,1*'DATI BOLLETTA'!$D$59*'DATI BOLLETTA'!$C$34*'Articolazione tariffaria'!$F$37)</f>
        <v>0</v>
      </c>
      <c r="G292" s="84">
        <f t="shared" si="55"/>
        <v>0</v>
      </c>
      <c r="H292" s="50"/>
      <c r="I292" s="130">
        <f>+IF('UNITA E CONSUMI SOTTOUTENZE'!E317&gt;'Articolazione tariffaria'!C$13*'RIPARTIZ SOTTO-UTENZA_dettagl'!C$208,('UNITA E CONSUMI SOTTOUTENZE'!E317-'Articolazione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tariffaria'!C$12*'RIPARTIZ SOTTO-UTENZA_dettagl'!C$208,('UNITA E CONSUMI SOTTOUTENZE'!E317-'Articolazione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tariffaria'!C$11*'RIPARTIZ SOTTO-UTENZA_dettagl'!C$208,('UNITA E CONSUMI SOTTOUTENZE'!E317-'Articolazione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tariffaria'!C$10*'RIPARTIZ SOTTO-UTENZA_dettagl'!C$208,('UNITA E CONSUMI SOTTOUTENZE'!E317-'Articolazione tariffaria'!C$10*'RIPARTIZ SOTTO-UTENZA_dettagl'!C$208)*'Articolazione tariffaria'!F$10+'Articolazione tariffaria'!D$9*'RIPARTIZ SOTTO-UTENZA_dettagl'!C$208*'Articolazione tariffaria'!F$9,'UNITA E CONSUMI SOTTOUTENZE'!E317*'Articolazione tariffaria'!F$9))))*'DATI BOLLETTA'!D$57</f>
        <v>0</v>
      </c>
      <c r="J292" s="83">
        <f>+'UNITA E CONSUMI SOTTOUTENZE'!E317*'Articolazione tariffaria'!$F$31*'DATI BOLLETTA'!$D$58</f>
        <v>0</v>
      </c>
      <c r="K292" s="83">
        <f>+'UNITA E CONSUMI SOTTOUTENZE'!E317*'Articolazione tariffaria'!$F$32*'DATI BOLLETTA'!$D$59</f>
        <v>0</v>
      </c>
      <c r="L292" s="84">
        <f t="shared" si="57"/>
        <v>0</v>
      </c>
      <c r="M292" s="50"/>
      <c r="N292" s="83">
        <f>+'UNITA E CONSUMI SOTTOUTENZE'!E317*'Articolazione tariffaria'!$F$59*'DATI BOLLETTA'!$D$57</f>
        <v>0</v>
      </c>
      <c r="O292" s="83">
        <f>+'UNITA E CONSUMI SOTTOUTENZE'!E317*'Articolazione tariffaria'!$F$59*'DATI BOLLETTA'!$D$58</f>
        <v>0</v>
      </c>
      <c r="P292" s="83">
        <f>+'UNITA E CONSUMI SOTTOUTENZE'!E317*'Articolazione tariffaria'!$F$59*'DATI BOLLETTA'!$D$59</f>
        <v>0</v>
      </c>
      <c r="Q292" s="84">
        <f t="shared" si="60"/>
        <v>0</v>
      </c>
      <c r="R292" s="50"/>
      <c r="S292" s="83">
        <f>+'UNITA E CONSUMI SOTTOUTENZE'!E317*'Articolazione tariffaria'!$F$49*'DATI BOLLETTA'!$D$57</f>
        <v>0</v>
      </c>
      <c r="T292" s="83">
        <f>+'UNITA E CONSUMI SOTTOUTENZE'!E317*'Articolazione tariffaria'!$F$50*'DATI BOLLETTA'!$D$58</f>
        <v>0</v>
      </c>
      <c r="U292" s="83">
        <f>+'UNITA E CONSUMI SOTTOUTENZE'!E317*'Articolazione tariffaria'!$F$51*'DATI BOLLETTA'!$D$59</f>
        <v>0</v>
      </c>
      <c r="V292" s="84">
        <f t="shared" si="61"/>
        <v>0</v>
      </c>
      <c r="W292" s="52"/>
      <c r="X292" s="83">
        <f t="shared" si="62"/>
        <v>0</v>
      </c>
      <c r="Y292" s="83">
        <f t="shared" si="63"/>
        <v>0</v>
      </c>
      <c r="Z292" s="83">
        <f t="shared" si="64"/>
        <v>0</v>
      </c>
      <c r="AA292" s="373" t="str">
        <f t="shared" si="58"/>
        <v/>
      </c>
      <c r="AB292" s="52"/>
      <c r="AC292" s="83">
        <f t="shared" si="59"/>
        <v>0</v>
      </c>
      <c r="AE292" s="106">
        <f t="shared" si="65"/>
        <v>0</v>
      </c>
    </row>
    <row r="293" spans="2:31" ht="21" x14ac:dyDescent="0.25">
      <c r="B293" s="363" t="str">
        <f>+IF(COUNTA('UNITA E CONSUMI SOTTOUTENZE'!C318)&gt;0,'UNITA E CONSUMI SOTTOUTENZE'!B318,"")</f>
        <v/>
      </c>
      <c r="D293" s="83">
        <f>+IF(B293="",0,1*'DATI BOLLETTA'!$D$57*'DATI BOLLETTA'!$C$34*'Articolazione tariffaria'!$F$35)</f>
        <v>0</v>
      </c>
      <c r="E293" s="83">
        <f>+IF(B293="",0,1*'DATI BOLLETTA'!$D$58*'DATI BOLLETTA'!$C$34*'Articolazione tariffaria'!$F$36)</f>
        <v>0</v>
      </c>
      <c r="F293" s="83">
        <f>+IF(B293="",0,1*'DATI BOLLETTA'!$D$59*'DATI BOLLETTA'!$C$34*'Articolazione tariffaria'!$F$37)</f>
        <v>0</v>
      </c>
      <c r="G293" s="84">
        <f t="shared" si="55"/>
        <v>0</v>
      </c>
      <c r="H293" s="50"/>
      <c r="I293" s="130">
        <f>+IF('UNITA E CONSUMI SOTTOUTENZE'!E318&gt;'Articolazione tariffaria'!C$13*'RIPARTIZ SOTTO-UTENZA_dettagl'!C$208,('UNITA E CONSUMI SOTTOUTENZE'!E318-'Articolazione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tariffaria'!C$12*'RIPARTIZ SOTTO-UTENZA_dettagl'!C$208,('UNITA E CONSUMI SOTTOUTENZE'!E318-'Articolazione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tariffaria'!C$11*'RIPARTIZ SOTTO-UTENZA_dettagl'!C$208,('UNITA E CONSUMI SOTTOUTENZE'!E318-'Articolazione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tariffaria'!C$10*'RIPARTIZ SOTTO-UTENZA_dettagl'!C$208,('UNITA E CONSUMI SOTTOUTENZE'!E318-'Articolazione tariffaria'!C$10*'RIPARTIZ SOTTO-UTENZA_dettagl'!C$208)*'Articolazione tariffaria'!F$10+'Articolazione tariffaria'!D$9*'RIPARTIZ SOTTO-UTENZA_dettagl'!C$208*'Articolazione tariffaria'!F$9,'UNITA E CONSUMI SOTTOUTENZE'!E318*'Articolazione tariffaria'!F$9))))*'DATI BOLLETTA'!D$57</f>
        <v>0</v>
      </c>
      <c r="J293" s="83">
        <f>+'UNITA E CONSUMI SOTTOUTENZE'!E318*'Articolazione tariffaria'!$F$31*'DATI BOLLETTA'!$D$58</f>
        <v>0</v>
      </c>
      <c r="K293" s="83">
        <f>+'UNITA E CONSUMI SOTTOUTENZE'!E318*'Articolazione tariffaria'!$F$32*'DATI BOLLETTA'!$D$59</f>
        <v>0</v>
      </c>
      <c r="L293" s="84">
        <f t="shared" si="57"/>
        <v>0</v>
      </c>
      <c r="M293" s="50"/>
      <c r="N293" s="83">
        <f>+'UNITA E CONSUMI SOTTOUTENZE'!E318*'Articolazione tariffaria'!$F$59*'DATI BOLLETTA'!$D$57</f>
        <v>0</v>
      </c>
      <c r="O293" s="83">
        <f>+'UNITA E CONSUMI SOTTOUTENZE'!E318*'Articolazione tariffaria'!$F$59*'DATI BOLLETTA'!$D$58</f>
        <v>0</v>
      </c>
      <c r="P293" s="83">
        <f>+'UNITA E CONSUMI SOTTOUTENZE'!E318*'Articolazione tariffaria'!$F$59*'DATI BOLLETTA'!$D$59</f>
        <v>0</v>
      </c>
      <c r="Q293" s="84">
        <f t="shared" si="60"/>
        <v>0</v>
      </c>
      <c r="R293" s="50"/>
      <c r="S293" s="83">
        <f>+'UNITA E CONSUMI SOTTOUTENZE'!E318*'Articolazione tariffaria'!$F$49*'DATI BOLLETTA'!$D$57</f>
        <v>0</v>
      </c>
      <c r="T293" s="83">
        <f>+'UNITA E CONSUMI SOTTOUTENZE'!E318*'Articolazione tariffaria'!$F$50*'DATI BOLLETTA'!$D$58</f>
        <v>0</v>
      </c>
      <c r="U293" s="83">
        <f>+'UNITA E CONSUMI SOTTOUTENZE'!E318*'Articolazione tariffaria'!$F$51*'DATI BOLLETTA'!$D$59</f>
        <v>0</v>
      </c>
      <c r="V293" s="84">
        <f t="shared" si="61"/>
        <v>0</v>
      </c>
      <c r="W293" s="52"/>
      <c r="X293" s="83">
        <f t="shared" si="62"/>
        <v>0</v>
      </c>
      <c r="Y293" s="83">
        <f t="shared" si="63"/>
        <v>0</v>
      </c>
      <c r="Z293" s="83">
        <f t="shared" si="64"/>
        <v>0</v>
      </c>
      <c r="AA293" s="373" t="str">
        <f t="shared" si="58"/>
        <v/>
      </c>
      <c r="AB293" s="52"/>
      <c r="AC293" s="83">
        <f t="shared" si="59"/>
        <v>0</v>
      </c>
      <c r="AE293" s="106">
        <f t="shared" si="65"/>
        <v>0</v>
      </c>
    </row>
    <row r="294" spans="2:31" ht="21" x14ac:dyDescent="0.25">
      <c r="B294" s="363" t="str">
        <f>+IF(COUNTA('UNITA E CONSUMI SOTTOUTENZE'!C319)&gt;0,'UNITA E CONSUMI SOTTOUTENZE'!B319,"")</f>
        <v/>
      </c>
      <c r="D294" s="83">
        <f>+IF(B294="",0,1*'DATI BOLLETTA'!$D$57*'DATI BOLLETTA'!$C$34*'Articolazione tariffaria'!$F$35)</f>
        <v>0</v>
      </c>
      <c r="E294" s="83">
        <f>+IF(B294="",0,1*'DATI BOLLETTA'!$D$58*'DATI BOLLETTA'!$C$34*'Articolazione tariffaria'!$F$36)</f>
        <v>0</v>
      </c>
      <c r="F294" s="83">
        <f>+IF(B294="",0,1*'DATI BOLLETTA'!$D$59*'DATI BOLLETTA'!$C$34*'Articolazione tariffaria'!$F$37)</f>
        <v>0</v>
      </c>
      <c r="G294" s="84">
        <f t="shared" si="55"/>
        <v>0</v>
      </c>
      <c r="H294" s="50"/>
      <c r="I294" s="130">
        <f>+IF('UNITA E CONSUMI SOTTOUTENZE'!E319&gt;'Articolazione tariffaria'!C$13*'RIPARTIZ SOTTO-UTENZA_dettagl'!C$208,('UNITA E CONSUMI SOTTOUTENZE'!E319-'Articolazione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tariffaria'!C$12*'RIPARTIZ SOTTO-UTENZA_dettagl'!C$208,('UNITA E CONSUMI SOTTOUTENZE'!E319-'Articolazione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tariffaria'!C$11*'RIPARTIZ SOTTO-UTENZA_dettagl'!C$208,('UNITA E CONSUMI SOTTOUTENZE'!E319-'Articolazione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tariffaria'!C$10*'RIPARTIZ SOTTO-UTENZA_dettagl'!C$208,('UNITA E CONSUMI SOTTOUTENZE'!E319-'Articolazione tariffaria'!C$10*'RIPARTIZ SOTTO-UTENZA_dettagl'!C$208)*'Articolazione tariffaria'!F$10+'Articolazione tariffaria'!D$9*'RIPARTIZ SOTTO-UTENZA_dettagl'!C$208*'Articolazione tariffaria'!F$9,'UNITA E CONSUMI SOTTOUTENZE'!E319*'Articolazione tariffaria'!F$9))))*'DATI BOLLETTA'!D$57</f>
        <v>0</v>
      </c>
      <c r="J294" s="83">
        <f>+'UNITA E CONSUMI SOTTOUTENZE'!E319*'Articolazione tariffaria'!$F$31*'DATI BOLLETTA'!$D$58</f>
        <v>0</v>
      </c>
      <c r="K294" s="83">
        <f>+'UNITA E CONSUMI SOTTOUTENZE'!E319*'Articolazione tariffaria'!$F$32*'DATI BOLLETTA'!$D$59</f>
        <v>0</v>
      </c>
      <c r="L294" s="84">
        <f t="shared" si="57"/>
        <v>0</v>
      </c>
      <c r="M294" s="50"/>
      <c r="N294" s="83">
        <f>+'UNITA E CONSUMI SOTTOUTENZE'!E319*'Articolazione tariffaria'!$F$59*'DATI BOLLETTA'!$D$57</f>
        <v>0</v>
      </c>
      <c r="O294" s="83">
        <f>+'UNITA E CONSUMI SOTTOUTENZE'!E319*'Articolazione tariffaria'!$F$59*'DATI BOLLETTA'!$D$58</f>
        <v>0</v>
      </c>
      <c r="P294" s="83">
        <f>+'UNITA E CONSUMI SOTTOUTENZE'!E319*'Articolazione tariffaria'!$F$59*'DATI BOLLETTA'!$D$59</f>
        <v>0</v>
      </c>
      <c r="Q294" s="84">
        <f t="shared" si="60"/>
        <v>0</v>
      </c>
      <c r="R294" s="50"/>
      <c r="S294" s="83">
        <f>+'UNITA E CONSUMI SOTTOUTENZE'!E319*'Articolazione tariffaria'!$F$49*'DATI BOLLETTA'!$D$57</f>
        <v>0</v>
      </c>
      <c r="T294" s="83">
        <f>+'UNITA E CONSUMI SOTTOUTENZE'!E319*'Articolazione tariffaria'!$F$50*'DATI BOLLETTA'!$D$58</f>
        <v>0</v>
      </c>
      <c r="U294" s="83">
        <f>+'UNITA E CONSUMI SOTTOUTENZE'!E319*'Articolazione tariffaria'!$F$51*'DATI BOLLETTA'!$D$59</f>
        <v>0</v>
      </c>
      <c r="V294" s="84">
        <f t="shared" si="61"/>
        <v>0</v>
      </c>
      <c r="W294" s="52"/>
      <c r="X294" s="83">
        <f t="shared" si="62"/>
        <v>0</v>
      </c>
      <c r="Y294" s="83">
        <f t="shared" si="63"/>
        <v>0</v>
      </c>
      <c r="Z294" s="83">
        <f t="shared" si="64"/>
        <v>0</v>
      </c>
      <c r="AA294" s="373" t="str">
        <f t="shared" si="58"/>
        <v/>
      </c>
      <c r="AB294" s="52"/>
      <c r="AC294" s="83">
        <f t="shared" si="59"/>
        <v>0</v>
      </c>
      <c r="AE294" s="106">
        <f t="shared" si="65"/>
        <v>0</v>
      </c>
    </row>
    <row r="295" spans="2:31" ht="21" x14ac:dyDescent="0.25">
      <c r="B295" s="363" t="str">
        <f>+IF(COUNTA('UNITA E CONSUMI SOTTOUTENZE'!C320)&gt;0,'UNITA E CONSUMI SOTTOUTENZE'!B320,"")</f>
        <v/>
      </c>
      <c r="D295" s="83">
        <f>+IF(B295="",0,1*'DATI BOLLETTA'!$D$57*'DATI BOLLETTA'!$C$34*'Articolazione tariffaria'!$F$35)</f>
        <v>0</v>
      </c>
      <c r="E295" s="83">
        <f>+IF(B295="",0,1*'DATI BOLLETTA'!$D$58*'DATI BOLLETTA'!$C$34*'Articolazione tariffaria'!$F$36)</f>
        <v>0</v>
      </c>
      <c r="F295" s="83">
        <f>+IF(B295="",0,1*'DATI BOLLETTA'!$D$59*'DATI BOLLETTA'!$C$34*'Articolazione tariffaria'!$F$37)</f>
        <v>0</v>
      </c>
      <c r="G295" s="84">
        <f t="shared" si="55"/>
        <v>0</v>
      </c>
      <c r="H295" s="50"/>
      <c r="I295" s="130">
        <f>+IF('UNITA E CONSUMI SOTTOUTENZE'!E320&gt;'Articolazione tariffaria'!C$13*'RIPARTIZ SOTTO-UTENZA_dettagl'!C$208,('UNITA E CONSUMI SOTTOUTENZE'!E320-'Articolazione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tariffaria'!C$12*'RIPARTIZ SOTTO-UTENZA_dettagl'!C$208,('UNITA E CONSUMI SOTTOUTENZE'!E320-'Articolazione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tariffaria'!C$11*'RIPARTIZ SOTTO-UTENZA_dettagl'!C$208,('UNITA E CONSUMI SOTTOUTENZE'!E320-'Articolazione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tariffaria'!C$10*'RIPARTIZ SOTTO-UTENZA_dettagl'!C$208,('UNITA E CONSUMI SOTTOUTENZE'!E320-'Articolazione tariffaria'!C$10*'RIPARTIZ SOTTO-UTENZA_dettagl'!C$208)*'Articolazione tariffaria'!F$10+'Articolazione tariffaria'!D$9*'RIPARTIZ SOTTO-UTENZA_dettagl'!C$208*'Articolazione tariffaria'!F$9,'UNITA E CONSUMI SOTTOUTENZE'!E320*'Articolazione tariffaria'!F$9))))*'DATI BOLLETTA'!D$57</f>
        <v>0</v>
      </c>
      <c r="J295" s="83">
        <f>+'UNITA E CONSUMI SOTTOUTENZE'!E320*'Articolazione tariffaria'!$F$31*'DATI BOLLETTA'!$D$58</f>
        <v>0</v>
      </c>
      <c r="K295" s="83">
        <f>+'UNITA E CONSUMI SOTTOUTENZE'!E320*'Articolazione tariffaria'!$F$32*'DATI BOLLETTA'!$D$59</f>
        <v>0</v>
      </c>
      <c r="L295" s="84">
        <f t="shared" si="57"/>
        <v>0</v>
      </c>
      <c r="M295" s="50"/>
      <c r="N295" s="83">
        <f>+'UNITA E CONSUMI SOTTOUTENZE'!E320*'Articolazione tariffaria'!$F$59*'DATI BOLLETTA'!$D$57</f>
        <v>0</v>
      </c>
      <c r="O295" s="83">
        <f>+'UNITA E CONSUMI SOTTOUTENZE'!E320*'Articolazione tariffaria'!$F$59*'DATI BOLLETTA'!$D$58</f>
        <v>0</v>
      </c>
      <c r="P295" s="83">
        <f>+'UNITA E CONSUMI SOTTOUTENZE'!E320*'Articolazione tariffaria'!$F$59*'DATI BOLLETTA'!$D$59</f>
        <v>0</v>
      </c>
      <c r="Q295" s="84">
        <f t="shared" si="60"/>
        <v>0</v>
      </c>
      <c r="R295" s="50"/>
      <c r="S295" s="83">
        <f>+'UNITA E CONSUMI SOTTOUTENZE'!E320*'Articolazione tariffaria'!$F$49*'DATI BOLLETTA'!$D$57</f>
        <v>0</v>
      </c>
      <c r="T295" s="83">
        <f>+'UNITA E CONSUMI SOTTOUTENZE'!E320*'Articolazione tariffaria'!$F$50*'DATI BOLLETTA'!$D$58</f>
        <v>0</v>
      </c>
      <c r="U295" s="83">
        <f>+'UNITA E CONSUMI SOTTOUTENZE'!E320*'Articolazione tariffaria'!$F$51*'DATI BOLLETTA'!$D$59</f>
        <v>0</v>
      </c>
      <c r="V295" s="84">
        <f t="shared" si="61"/>
        <v>0</v>
      </c>
      <c r="W295" s="52"/>
      <c r="X295" s="83">
        <f t="shared" si="62"/>
        <v>0</v>
      </c>
      <c r="Y295" s="83">
        <f t="shared" si="63"/>
        <v>0</v>
      </c>
      <c r="Z295" s="83">
        <f t="shared" si="64"/>
        <v>0</v>
      </c>
      <c r="AA295" s="373" t="str">
        <f t="shared" si="58"/>
        <v/>
      </c>
      <c r="AB295" s="52"/>
      <c r="AC295" s="83">
        <f t="shared" si="59"/>
        <v>0</v>
      </c>
      <c r="AE295" s="106">
        <f t="shared" si="65"/>
        <v>0</v>
      </c>
    </row>
    <row r="296" spans="2:31" ht="21" x14ac:dyDescent="0.25">
      <c r="B296" s="363" t="str">
        <f>+IF(COUNTA('UNITA E CONSUMI SOTTOUTENZE'!C321)&gt;0,'UNITA E CONSUMI SOTTOUTENZE'!B321,"")</f>
        <v/>
      </c>
      <c r="D296" s="83">
        <f>+IF(B296="",0,1*'DATI BOLLETTA'!$D$57*'DATI BOLLETTA'!$C$34*'Articolazione tariffaria'!$F$35)</f>
        <v>0</v>
      </c>
      <c r="E296" s="83">
        <f>+IF(B296="",0,1*'DATI BOLLETTA'!$D$58*'DATI BOLLETTA'!$C$34*'Articolazione tariffaria'!$F$36)</f>
        <v>0</v>
      </c>
      <c r="F296" s="83">
        <f>+IF(B296="",0,1*'DATI BOLLETTA'!$D$59*'DATI BOLLETTA'!$C$34*'Articolazione tariffaria'!$F$37)</f>
        <v>0</v>
      </c>
      <c r="G296" s="84">
        <f t="shared" si="55"/>
        <v>0</v>
      </c>
      <c r="H296" s="50"/>
      <c r="I296" s="130">
        <f>+IF('UNITA E CONSUMI SOTTOUTENZE'!E321&gt;'Articolazione tariffaria'!C$13*'RIPARTIZ SOTTO-UTENZA_dettagl'!C$208,('UNITA E CONSUMI SOTTOUTENZE'!E321-'Articolazione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tariffaria'!C$12*'RIPARTIZ SOTTO-UTENZA_dettagl'!C$208,('UNITA E CONSUMI SOTTOUTENZE'!E321-'Articolazione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tariffaria'!C$11*'RIPARTIZ SOTTO-UTENZA_dettagl'!C$208,('UNITA E CONSUMI SOTTOUTENZE'!E321-'Articolazione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tariffaria'!C$10*'RIPARTIZ SOTTO-UTENZA_dettagl'!C$208,('UNITA E CONSUMI SOTTOUTENZE'!E321-'Articolazione tariffaria'!C$10*'RIPARTIZ SOTTO-UTENZA_dettagl'!C$208)*'Articolazione tariffaria'!F$10+'Articolazione tariffaria'!D$9*'RIPARTIZ SOTTO-UTENZA_dettagl'!C$208*'Articolazione tariffaria'!F$9,'UNITA E CONSUMI SOTTOUTENZE'!E321*'Articolazione tariffaria'!F$9))))*'DATI BOLLETTA'!D$57</f>
        <v>0</v>
      </c>
      <c r="J296" s="83">
        <f>+'UNITA E CONSUMI SOTTOUTENZE'!E321*'Articolazione tariffaria'!$F$31*'DATI BOLLETTA'!$D$58</f>
        <v>0</v>
      </c>
      <c r="K296" s="83">
        <f>+'UNITA E CONSUMI SOTTOUTENZE'!E321*'Articolazione tariffaria'!$F$32*'DATI BOLLETTA'!$D$59</f>
        <v>0</v>
      </c>
      <c r="L296" s="84">
        <f t="shared" si="57"/>
        <v>0</v>
      </c>
      <c r="M296" s="50"/>
      <c r="N296" s="83">
        <f>+'UNITA E CONSUMI SOTTOUTENZE'!E321*'Articolazione tariffaria'!$F$59*'DATI BOLLETTA'!$D$57</f>
        <v>0</v>
      </c>
      <c r="O296" s="83">
        <f>+'UNITA E CONSUMI SOTTOUTENZE'!E321*'Articolazione tariffaria'!$F$59*'DATI BOLLETTA'!$D$58</f>
        <v>0</v>
      </c>
      <c r="P296" s="83">
        <f>+'UNITA E CONSUMI SOTTOUTENZE'!E321*'Articolazione tariffaria'!$F$59*'DATI BOLLETTA'!$D$59</f>
        <v>0</v>
      </c>
      <c r="Q296" s="84">
        <f t="shared" si="60"/>
        <v>0</v>
      </c>
      <c r="R296" s="50"/>
      <c r="S296" s="83">
        <f>+'UNITA E CONSUMI SOTTOUTENZE'!E321*'Articolazione tariffaria'!$F$49*'DATI BOLLETTA'!$D$57</f>
        <v>0</v>
      </c>
      <c r="T296" s="83">
        <f>+'UNITA E CONSUMI SOTTOUTENZE'!E321*'Articolazione tariffaria'!$F$50*'DATI BOLLETTA'!$D$58</f>
        <v>0</v>
      </c>
      <c r="U296" s="83">
        <f>+'UNITA E CONSUMI SOTTOUTENZE'!E321*'Articolazione tariffaria'!$F$51*'DATI BOLLETTA'!$D$59</f>
        <v>0</v>
      </c>
      <c r="V296" s="84">
        <f t="shared" si="61"/>
        <v>0</v>
      </c>
      <c r="W296" s="52"/>
      <c r="X296" s="83">
        <f t="shared" si="62"/>
        <v>0</v>
      </c>
      <c r="Y296" s="83">
        <f t="shared" si="63"/>
        <v>0</v>
      </c>
      <c r="Z296" s="83">
        <f t="shared" si="64"/>
        <v>0</v>
      </c>
      <c r="AA296" s="373" t="str">
        <f t="shared" si="58"/>
        <v/>
      </c>
      <c r="AB296" s="52"/>
      <c r="AC296" s="83">
        <f t="shared" si="59"/>
        <v>0</v>
      </c>
      <c r="AE296" s="106">
        <f t="shared" si="65"/>
        <v>0</v>
      </c>
    </row>
    <row r="297" spans="2:31" ht="21" x14ac:dyDescent="0.25">
      <c r="B297" s="363" t="str">
        <f>+IF(COUNTA('UNITA E CONSUMI SOTTOUTENZE'!C322)&gt;0,'UNITA E CONSUMI SOTTOUTENZE'!B322,"")</f>
        <v/>
      </c>
      <c r="D297" s="83">
        <f>+IF(B297="",0,1*'DATI BOLLETTA'!$D$57*'DATI BOLLETTA'!$C$34*'Articolazione tariffaria'!$F$35)</f>
        <v>0</v>
      </c>
      <c r="E297" s="83">
        <f>+IF(B297="",0,1*'DATI BOLLETTA'!$D$58*'DATI BOLLETTA'!$C$34*'Articolazione tariffaria'!$F$36)</f>
        <v>0</v>
      </c>
      <c r="F297" s="83">
        <f>+IF(B297="",0,1*'DATI BOLLETTA'!$D$59*'DATI BOLLETTA'!$C$34*'Articolazione tariffaria'!$F$37)</f>
        <v>0</v>
      </c>
      <c r="G297" s="84">
        <f t="shared" si="55"/>
        <v>0</v>
      </c>
      <c r="H297" s="50"/>
      <c r="I297" s="130">
        <f>+IF('UNITA E CONSUMI SOTTOUTENZE'!E322&gt;'Articolazione tariffaria'!C$13*'RIPARTIZ SOTTO-UTENZA_dettagl'!C$208,('UNITA E CONSUMI SOTTOUTENZE'!E322-'Articolazione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tariffaria'!C$12*'RIPARTIZ SOTTO-UTENZA_dettagl'!C$208,('UNITA E CONSUMI SOTTOUTENZE'!E322-'Articolazione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tariffaria'!C$11*'RIPARTIZ SOTTO-UTENZA_dettagl'!C$208,('UNITA E CONSUMI SOTTOUTENZE'!E322-'Articolazione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tariffaria'!C$10*'RIPARTIZ SOTTO-UTENZA_dettagl'!C$208,('UNITA E CONSUMI SOTTOUTENZE'!E322-'Articolazione tariffaria'!C$10*'RIPARTIZ SOTTO-UTENZA_dettagl'!C$208)*'Articolazione tariffaria'!F$10+'Articolazione tariffaria'!D$9*'RIPARTIZ SOTTO-UTENZA_dettagl'!C$208*'Articolazione tariffaria'!F$9,'UNITA E CONSUMI SOTTOUTENZE'!E322*'Articolazione tariffaria'!F$9))))*'DATI BOLLETTA'!D$57</f>
        <v>0</v>
      </c>
      <c r="J297" s="83">
        <f>+'UNITA E CONSUMI SOTTOUTENZE'!E322*'Articolazione tariffaria'!$F$31*'DATI BOLLETTA'!$D$58</f>
        <v>0</v>
      </c>
      <c r="K297" s="83">
        <f>+'UNITA E CONSUMI SOTTOUTENZE'!E322*'Articolazione tariffaria'!$F$32*'DATI BOLLETTA'!$D$59</f>
        <v>0</v>
      </c>
      <c r="L297" s="84">
        <f t="shared" si="57"/>
        <v>0</v>
      </c>
      <c r="M297" s="50"/>
      <c r="N297" s="83">
        <f>+'UNITA E CONSUMI SOTTOUTENZE'!E322*'Articolazione tariffaria'!$F$59*'DATI BOLLETTA'!$D$57</f>
        <v>0</v>
      </c>
      <c r="O297" s="83">
        <f>+'UNITA E CONSUMI SOTTOUTENZE'!E322*'Articolazione tariffaria'!$F$59*'DATI BOLLETTA'!$D$58</f>
        <v>0</v>
      </c>
      <c r="P297" s="83">
        <f>+'UNITA E CONSUMI SOTTOUTENZE'!E322*'Articolazione tariffaria'!$F$59*'DATI BOLLETTA'!$D$59</f>
        <v>0</v>
      </c>
      <c r="Q297" s="84">
        <f t="shared" si="60"/>
        <v>0</v>
      </c>
      <c r="R297" s="50"/>
      <c r="S297" s="83">
        <f>+'UNITA E CONSUMI SOTTOUTENZE'!E322*'Articolazione tariffaria'!$F$49*'DATI BOLLETTA'!$D$57</f>
        <v>0</v>
      </c>
      <c r="T297" s="83">
        <f>+'UNITA E CONSUMI SOTTOUTENZE'!E322*'Articolazione tariffaria'!$F$50*'DATI BOLLETTA'!$D$58</f>
        <v>0</v>
      </c>
      <c r="U297" s="83">
        <f>+'UNITA E CONSUMI SOTTOUTENZE'!E322*'Articolazione tariffaria'!$F$51*'DATI BOLLETTA'!$D$59</f>
        <v>0</v>
      </c>
      <c r="V297" s="84">
        <f t="shared" si="61"/>
        <v>0</v>
      </c>
      <c r="W297" s="52"/>
      <c r="X297" s="83">
        <f t="shared" si="62"/>
        <v>0</v>
      </c>
      <c r="Y297" s="83">
        <f t="shared" si="63"/>
        <v>0</v>
      </c>
      <c r="Z297" s="83">
        <f t="shared" si="64"/>
        <v>0</v>
      </c>
      <c r="AA297" s="373" t="str">
        <f t="shared" si="58"/>
        <v/>
      </c>
      <c r="AB297" s="52"/>
      <c r="AC297" s="83">
        <f t="shared" si="59"/>
        <v>0</v>
      </c>
      <c r="AE297" s="106">
        <f t="shared" si="65"/>
        <v>0</v>
      </c>
    </row>
    <row r="298" spans="2:31" ht="21" x14ac:dyDescent="0.25">
      <c r="B298" s="363" t="str">
        <f>+IF(COUNTA('UNITA E CONSUMI SOTTOUTENZE'!C323)&gt;0,'UNITA E CONSUMI SOTTOUTENZE'!B323,"")</f>
        <v/>
      </c>
      <c r="D298" s="83">
        <f>+IF(B298="",0,1*'DATI BOLLETTA'!$D$57*'DATI BOLLETTA'!$C$34*'Articolazione tariffaria'!$F$35)</f>
        <v>0</v>
      </c>
      <c r="E298" s="83">
        <f>+IF(B298="",0,1*'DATI BOLLETTA'!$D$58*'DATI BOLLETTA'!$C$34*'Articolazione tariffaria'!$F$36)</f>
        <v>0</v>
      </c>
      <c r="F298" s="83">
        <f>+IF(B298="",0,1*'DATI BOLLETTA'!$D$59*'DATI BOLLETTA'!$C$34*'Articolazione tariffaria'!$F$37)</f>
        <v>0</v>
      </c>
      <c r="G298" s="84">
        <f t="shared" ref="G298:G308" si="66">+SUM(D298:F298)</f>
        <v>0</v>
      </c>
      <c r="H298" s="50"/>
      <c r="I298" s="130">
        <f>+IF('UNITA E CONSUMI SOTTOUTENZE'!E323&gt;'Articolazione tariffaria'!C$13*'RIPARTIZ SOTTO-UTENZA_dettagl'!C$208,('UNITA E CONSUMI SOTTOUTENZE'!E323-'Articolazione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tariffaria'!C$12*'RIPARTIZ SOTTO-UTENZA_dettagl'!C$208,('UNITA E CONSUMI SOTTOUTENZE'!E323-'Articolazione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tariffaria'!C$11*'RIPARTIZ SOTTO-UTENZA_dettagl'!C$208,('UNITA E CONSUMI SOTTOUTENZE'!E323-'Articolazione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tariffaria'!C$10*'RIPARTIZ SOTTO-UTENZA_dettagl'!C$208,('UNITA E CONSUMI SOTTOUTENZE'!E323-'Articolazione tariffaria'!C$10*'RIPARTIZ SOTTO-UTENZA_dettagl'!C$208)*'Articolazione tariffaria'!F$10+'Articolazione tariffaria'!D$9*'RIPARTIZ SOTTO-UTENZA_dettagl'!C$208*'Articolazione tariffaria'!F$9,'UNITA E CONSUMI SOTTOUTENZE'!E323*'Articolazione tariffaria'!F$9))))*'DATI BOLLETTA'!D$57</f>
        <v>0</v>
      </c>
      <c r="J298" s="83">
        <f>+'UNITA E CONSUMI SOTTOUTENZE'!E323*'Articolazione tariffaria'!$F$31*'DATI BOLLETTA'!$D$58</f>
        <v>0</v>
      </c>
      <c r="K298" s="83">
        <f>+'UNITA E CONSUMI SOTTOUTENZE'!E323*'Articolazione tariffaria'!$F$32*'DATI BOLLETTA'!$D$59</f>
        <v>0</v>
      </c>
      <c r="L298" s="84">
        <f t="shared" si="57"/>
        <v>0</v>
      </c>
      <c r="M298" s="50"/>
      <c r="N298" s="83">
        <f>+'UNITA E CONSUMI SOTTOUTENZE'!E323*'Articolazione tariffaria'!$F$59*'DATI BOLLETTA'!$D$57</f>
        <v>0</v>
      </c>
      <c r="O298" s="83">
        <f>+'UNITA E CONSUMI SOTTOUTENZE'!E323*'Articolazione tariffaria'!$F$59*'DATI BOLLETTA'!$D$58</f>
        <v>0</v>
      </c>
      <c r="P298" s="83">
        <f>+'UNITA E CONSUMI SOTTOUTENZE'!E323*'Articolazione tariffaria'!$F$59*'DATI BOLLETTA'!$D$59</f>
        <v>0</v>
      </c>
      <c r="Q298" s="84">
        <f t="shared" si="60"/>
        <v>0</v>
      </c>
      <c r="R298" s="50"/>
      <c r="S298" s="83">
        <f>+'UNITA E CONSUMI SOTTOUTENZE'!E323*'Articolazione tariffaria'!$F$49*'DATI BOLLETTA'!$D$57</f>
        <v>0</v>
      </c>
      <c r="T298" s="83">
        <f>+'UNITA E CONSUMI SOTTOUTENZE'!E323*'Articolazione tariffaria'!$F$50*'DATI BOLLETTA'!$D$58</f>
        <v>0</v>
      </c>
      <c r="U298" s="83">
        <f>+'UNITA E CONSUMI SOTTOUTENZE'!E323*'Articolazione tariffaria'!$F$51*'DATI BOLLETTA'!$D$59</f>
        <v>0</v>
      </c>
      <c r="V298" s="84">
        <f t="shared" si="61"/>
        <v>0</v>
      </c>
      <c r="W298" s="52"/>
      <c r="X298" s="83">
        <f t="shared" si="62"/>
        <v>0</v>
      </c>
      <c r="Y298" s="83">
        <f t="shared" si="63"/>
        <v>0</v>
      </c>
      <c r="Z298" s="83">
        <f t="shared" si="64"/>
        <v>0</v>
      </c>
      <c r="AA298" s="373" t="str">
        <f t="shared" si="58"/>
        <v/>
      </c>
      <c r="AB298" s="52"/>
      <c r="AC298" s="83">
        <f t="shared" si="59"/>
        <v>0</v>
      </c>
      <c r="AE298" s="106">
        <f t="shared" si="65"/>
        <v>0</v>
      </c>
    </row>
    <row r="299" spans="2:31" ht="21" x14ac:dyDescent="0.25">
      <c r="B299" s="363" t="str">
        <f>+IF(COUNTA('UNITA E CONSUMI SOTTOUTENZE'!C324)&gt;0,'UNITA E CONSUMI SOTTOUTENZE'!B324,"")</f>
        <v/>
      </c>
      <c r="D299" s="83">
        <f>+IF(B299="",0,1*'DATI BOLLETTA'!$D$57*'DATI BOLLETTA'!$C$34*'Articolazione tariffaria'!$F$35)</f>
        <v>0</v>
      </c>
      <c r="E299" s="83">
        <f>+IF(B299="",0,1*'DATI BOLLETTA'!$D$58*'DATI BOLLETTA'!$C$34*'Articolazione tariffaria'!$F$36)</f>
        <v>0</v>
      </c>
      <c r="F299" s="83">
        <f>+IF(B299="",0,1*'DATI BOLLETTA'!$D$59*'DATI BOLLETTA'!$C$34*'Articolazione tariffaria'!$F$37)</f>
        <v>0</v>
      </c>
      <c r="G299" s="84">
        <f t="shared" si="66"/>
        <v>0</v>
      </c>
      <c r="H299" s="50"/>
      <c r="I299" s="130">
        <f>+IF('UNITA E CONSUMI SOTTOUTENZE'!E324&gt;'Articolazione tariffaria'!C$13*'RIPARTIZ SOTTO-UTENZA_dettagl'!C$208,('UNITA E CONSUMI SOTTOUTENZE'!E324-'Articolazione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tariffaria'!C$12*'RIPARTIZ SOTTO-UTENZA_dettagl'!C$208,('UNITA E CONSUMI SOTTOUTENZE'!E324-'Articolazione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tariffaria'!C$11*'RIPARTIZ SOTTO-UTENZA_dettagl'!C$208,('UNITA E CONSUMI SOTTOUTENZE'!E324-'Articolazione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tariffaria'!C$10*'RIPARTIZ SOTTO-UTENZA_dettagl'!C$208,('UNITA E CONSUMI SOTTOUTENZE'!E324-'Articolazione tariffaria'!C$10*'RIPARTIZ SOTTO-UTENZA_dettagl'!C$208)*'Articolazione tariffaria'!F$10+'Articolazione tariffaria'!D$9*'RIPARTIZ SOTTO-UTENZA_dettagl'!C$208*'Articolazione tariffaria'!F$9,'UNITA E CONSUMI SOTTOUTENZE'!E324*'Articolazione tariffaria'!F$9))))*'DATI BOLLETTA'!D$57</f>
        <v>0</v>
      </c>
      <c r="J299" s="83">
        <f>+'UNITA E CONSUMI SOTTOUTENZE'!E324*'Articolazione tariffaria'!$F$31*'DATI BOLLETTA'!$D$58</f>
        <v>0</v>
      </c>
      <c r="K299" s="83">
        <f>+'UNITA E CONSUMI SOTTOUTENZE'!E324*'Articolazione tariffaria'!$F$32*'DATI BOLLETTA'!$D$59</f>
        <v>0</v>
      </c>
      <c r="L299" s="84">
        <f t="shared" si="57"/>
        <v>0</v>
      </c>
      <c r="M299" s="50"/>
      <c r="N299" s="83">
        <f>+'UNITA E CONSUMI SOTTOUTENZE'!E324*'Articolazione tariffaria'!$F$59*'DATI BOLLETTA'!$D$57</f>
        <v>0</v>
      </c>
      <c r="O299" s="83">
        <f>+'UNITA E CONSUMI SOTTOUTENZE'!E324*'Articolazione tariffaria'!$F$59*'DATI BOLLETTA'!$D$58</f>
        <v>0</v>
      </c>
      <c r="P299" s="83">
        <f>+'UNITA E CONSUMI SOTTOUTENZE'!E324*'Articolazione tariffaria'!$F$59*'DATI BOLLETTA'!$D$59</f>
        <v>0</v>
      </c>
      <c r="Q299" s="84">
        <f t="shared" si="60"/>
        <v>0</v>
      </c>
      <c r="R299" s="50"/>
      <c r="S299" s="83">
        <f>+'UNITA E CONSUMI SOTTOUTENZE'!E324*'Articolazione tariffaria'!$F$49*'DATI BOLLETTA'!$D$57</f>
        <v>0</v>
      </c>
      <c r="T299" s="83">
        <f>+'UNITA E CONSUMI SOTTOUTENZE'!E324*'Articolazione tariffaria'!$F$50*'DATI BOLLETTA'!$D$58</f>
        <v>0</v>
      </c>
      <c r="U299" s="83">
        <f>+'UNITA E CONSUMI SOTTOUTENZE'!E324*'Articolazione tariffaria'!$F$51*'DATI BOLLETTA'!$D$59</f>
        <v>0</v>
      </c>
      <c r="V299" s="84">
        <f t="shared" si="61"/>
        <v>0</v>
      </c>
      <c r="W299" s="52"/>
      <c r="X299" s="83">
        <f t="shared" si="62"/>
        <v>0</v>
      </c>
      <c r="Y299" s="83">
        <f t="shared" si="63"/>
        <v>0</v>
      </c>
      <c r="Z299" s="83">
        <f t="shared" si="64"/>
        <v>0</v>
      </c>
      <c r="AA299" s="373" t="str">
        <f t="shared" si="58"/>
        <v/>
      </c>
      <c r="AB299" s="52"/>
      <c r="AC299" s="83">
        <f t="shared" si="59"/>
        <v>0</v>
      </c>
      <c r="AE299" s="106">
        <f t="shared" si="65"/>
        <v>0</v>
      </c>
    </row>
    <row r="300" spans="2:31" ht="21" x14ac:dyDescent="0.25">
      <c r="B300" s="363" t="str">
        <f>+IF(COUNTA('UNITA E CONSUMI SOTTOUTENZE'!C325)&gt;0,'UNITA E CONSUMI SOTTOUTENZE'!B325,"")</f>
        <v/>
      </c>
      <c r="D300" s="83">
        <f>+IF(B300="",0,1*'DATI BOLLETTA'!$D$57*'DATI BOLLETTA'!$C$34*'Articolazione tariffaria'!$F$35)</f>
        <v>0</v>
      </c>
      <c r="E300" s="83">
        <f>+IF(B300="",0,1*'DATI BOLLETTA'!$D$58*'DATI BOLLETTA'!$C$34*'Articolazione tariffaria'!$F$36)</f>
        <v>0</v>
      </c>
      <c r="F300" s="83">
        <f>+IF(B300="",0,1*'DATI BOLLETTA'!$D$59*'DATI BOLLETTA'!$C$34*'Articolazione tariffaria'!$F$37)</f>
        <v>0</v>
      </c>
      <c r="G300" s="84">
        <f t="shared" si="66"/>
        <v>0</v>
      </c>
      <c r="H300" s="50"/>
      <c r="I300" s="130">
        <f>+IF('UNITA E CONSUMI SOTTOUTENZE'!E325&gt;'Articolazione tariffaria'!C$13*'RIPARTIZ SOTTO-UTENZA_dettagl'!C$208,('UNITA E CONSUMI SOTTOUTENZE'!E325-'Articolazione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tariffaria'!C$12*'RIPARTIZ SOTTO-UTENZA_dettagl'!C$208,('UNITA E CONSUMI SOTTOUTENZE'!E325-'Articolazione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tariffaria'!C$11*'RIPARTIZ SOTTO-UTENZA_dettagl'!C$208,('UNITA E CONSUMI SOTTOUTENZE'!E325-'Articolazione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tariffaria'!C$10*'RIPARTIZ SOTTO-UTENZA_dettagl'!C$208,('UNITA E CONSUMI SOTTOUTENZE'!E325-'Articolazione tariffaria'!C$10*'RIPARTIZ SOTTO-UTENZA_dettagl'!C$208)*'Articolazione tariffaria'!F$10+'Articolazione tariffaria'!D$9*'RIPARTIZ SOTTO-UTENZA_dettagl'!C$208*'Articolazione tariffaria'!F$9,'UNITA E CONSUMI SOTTOUTENZE'!E325*'Articolazione tariffaria'!F$9))))*'DATI BOLLETTA'!D$57</f>
        <v>0</v>
      </c>
      <c r="J300" s="83">
        <f>+'UNITA E CONSUMI SOTTOUTENZE'!E325*'Articolazione tariffaria'!$F$31*'DATI BOLLETTA'!$D$58</f>
        <v>0</v>
      </c>
      <c r="K300" s="83">
        <f>+'UNITA E CONSUMI SOTTOUTENZE'!E325*'Articolazione tariffaria'!$F$32*'DATI BOLLETTA'!$D$59</f>
        <v>0</v>
      </c>
      <c r="L300" s="84">
        <f t="shared" si="57"/>
        <v>0</v>
      </c>
      <c r="M300" s="50"/>
      <c r="N300" s="83">
        <f>+'UNITA E CONSUMI SOTTOUTENZE'!E325*'Articolazione tariffaria'!$F$59*'DATI BOLLETTA'!$D$57</f>
        <v>0</v>
      </c>
      <c r="O300" s="83">
        <f>+'UNITA E CONSUMI SOTTOUTENZE'!E325*'Articolazione tariffaria'!$F$59*'DATI BOLLETTA'!$D$58</f>
        <v>0</v>
      </c>
      <c r="P300" s="83">
        <f>+'UNITA E CONSUMI SOTTOUTENZE'!E325*'Articolazione tariffaria'!$F$59*'DATI BOLLETTA'!$D$59</f>
        <v>0</v>
      </c>
      <c r="Q300" s="84">
        <f t="shared" si="60"/>
        <v>0</v>
      </c>
      <c r="R300" s="50"/>
      <c r="S300" s="83">
        <f>+'UNITA E CONSUMI SOTTOUTENZE'!E325*'Articolazione tariffaria'!$F$49*'DATI BOLLETTA'!$D$57</f>
        <v>0</v>
      </c>
      <c r="T300" s="83">
        <f>+'UNITA E CONSUMI SOTTOUTENZE'!E325*'Articolazione tariffaria'!$F$50*'DATI BOLLETTA'!$D$58</f>
        <v>0</v>
      </c>
      <c r="U300" s="83">
        <f>+'UNITA E CONSUMI SOTTOUTENZE'!E325*'Articolazione tariffaria'!$F$51*'DATI BOLLETTA'!$D$59</f>
        <v>0</v>
      </c>
      <c r="V300" s="84">
        <f t="shared" si="61"/>
        <v>0</v>
      </c>
      <c r="W300" s="52"/>
      <c r="X300" s="83">
        <f t="shared" si="62"/>
        <v>0</v>
      </c>
      <c r="Y300" s="83">
        <f t="shared" si="63"/>
        <v>0</v>
      </c>
      <c r="Z300" s="83">
        <f t="shared" si="64"/>
        <v>0</v>
      </c>
      <c r="AA300" s="373" t="str">
        <f t="shared" si="58"/>
        <v/>
      </c>
      <c r="AB300" s="52"/>
      <c r="AC300" s="83">
        <f t="shared" si="59"/>
        <v>0</v>
      </c>
      <c r="AE300" s="106">
        <f t="shared" si="65"/>
        <v>0</v>
      </c>
    </row>
    <row r="301" spans="2:31" ht="21" x14ac:dyDescent="0.25">
      <c r="B301" s="363" t="str">
        <f>+IF(COUNTA('UNITA E CONSUMI SOTTOUTENZE'!C326)&gt;0,'UNITA E CONSUMI SOTTOUTENZE'!B326,"")</f>
        <v/>
      </c>
      <c r="D301" s="83">
        <f>+IF(B301="",0,1*'DATI BOLLETTA'!$D$57*'DATI BOLLETTA'!$C$34*'Articolazione tariffaria'!$F$35)</f>
        <v>0</v>
      </c>
      <c r="E301" s="83">
        <f>+IF(B301="",0,1*'DATI BOLLETTA'!$D$58*'DATI BOLLETTA'!$C$34*'Articolazione tariffaria'!$F$36)</f>
        <v>0</v>
      </c>
      <c r="F301" s="83">
        <f>+IF(B301="",0,1*'DATI BOLLETTA'!$D$59*'DATI BOLLETTA'!$C$34*'Articolazione tariffaria'!$F$37)</f>
        <v>0</v>
      </c>
      <c r="G301" s="84">
        <f t="shared" si="66"/>
        <v>0</v>
      </c>
      <c r="H301" s="50"/>
      <c r="I301" s="130">
        <f>+IF('UNITA E CONSUMI SOTTOUTENZE'!E326&gt;'Articolazione tariffaria'!C$13*'RIPARTIZ SOTTO-UTENZA_dettagl'!C$208,('UNITA E CONSUMI SOTTOUTENZE'!E326-'Articolazione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tariffaria'!C$12*'RIPARTIZ SOTTO-UTENZA_dettagl'!C$208,('UNITA E CONSUMI SOTTOUTENZE'!E326-'Articolazione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tariffaria'!C$11*'RIPARTIZ SOTTO-UTENZA_dettagl'!C$208,('UNITA E CONSUMI SOTTOUTENZE'!E326-'Articolazione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tariffaria'!C$10*'RIPARTIZ SOTTO-UTENZA_dettagl'!C$208,('UNITA E CONSUMI SOTTOUTENZE'!E326-'Articolazione tariffaria'!C$10*'RIPARTIZ SOTTO-UTENZA_dettagl'!C$208)*'Articolazione tariffaria'!F$10+'Articolazione tariffaria'!D$9*'RIPARTIZ SOTTO-UTENZA_dettagl'!C$208*'Articolazione tariffaria'!F$9,'UNITA E CONSUMI SOTTOUTENZE'!E326*'Articolazione tariffaria'!F$9))))*'DATI BOLLETTA'!D$57</f>
        <v>0</v>
      </c>
      <c r="J301" s="83">
        <f>+'UNITA E CONSUMI SOTTOUTENZE'!E326*'Articolazione tariffaria'!$F$31*'DATI BOLLETTA'!$D$58</f>
        <v>0</v>
      </c>
      <c r="K301" s="83">
        <f>+'UNITA E CONSUMI SOTTOUTENZE'!E326*'Articolazione tariffaria'!$F$32*'DATI BOLLETTA'!$D$59</f>
        <v>0</v>
      </c>
      <c r="L301" s="84">
        <f t="shared" si="57"/>
        <v>0</v>
      </c>
      <c r="M301" s="50"/>
      <c r="N301" s="83">
        <f>+'UNITA E CONSUMI SOTTOUTENZE'!E326*'Articolazione tariffaria'!$F$59*'DATI BOLLETTA'!$D$57</f>
        <v>0</v>
      </c>
      <c r="O301" s="83">
        <f>+'UNITA E CONSUMI SOTTOUTENZE'!E326*'Articolazione tariffaria'!$F$59*'DATI BOLLETTA'!$D$58</f>
        <v>0</v>
      </c>
      <c r="P301" s="83">
        <f>+'UNITA E CONSUMI SOTTOUTENZE'!E326*'Articolazione tariffaria'!$F$59*'DATI BOLLETTA'!$D$59</f>
        <v>0</v>
      </c>
      <c r="Q301" s="84">
        <f t="shared" si="60"/>
        <v>0</v>
      </c>
      <c r="R301" s="50"/>
      <c r="S301" s="83">
        <f>+'UNITA E CONSUMI SOTTOUTENZE'!E326*'Articolazione tariffaria'!$F$49*'DATI BOLLETTA'!$D$57</f>
        <v>0</v>
      </c>
      <c r="T301" s="83">
        <f>+'UNITA E CONSUMI SOTTOUTENZE'!E326*'Articolazione tariffaria'!$F$50*'DATI BOLLETTA'!$D$58</f>
        <v>0</v>
      </c>
      <c r="U301" s="83">
        <f>+'UNITA E CONSUMI SOTTOUTENZE'!E326*'Articolazione tariffaria'!$F$51*'DATI BOLLETTA'!$D$59</f>
        <v>0</v>
      </c>
      <c r="V301" s="84">
        <f t="shared" si="61"/>
        <v>0</v>
      </c>
      <c r="W301" s="52"/>
      <c r="X301" s="83">
        <f t="shared" si="62"/>
        <v>0</v>
      </c>
      <c r="Y301" s="83">
        <f t="shared" si="63"/>
        <v>0</v>
      </c>
      <c r="Z301" s="83">
        <f t="shared" si="64"/>
        <v>0</v>
      </c>
      <c r="AA301" s="373" t="str">
        <f t="shared" si="58"/>
        <v/>
      </c>
      <c r="AB301" s="52"/>
      <c r="AC301" s="83">
        <f t="shared" si="59"/>
        <v>0</v>
      </c>
      <c r="AE301" s="106">
        <f t="shared" si="65"/>
        <v>0</v>
      </c>
    </row>
    <row r="302" spans="2:31" ht="21" x14ac:dyDescent="0.25">
      <c r="B302" s="363" t="str">
        <f>+IF(COUNTA('UNITA E CONSUMI SOTTOUTENZE'!C327)&gt;0,'UNITA E CONSUMI SOTTOUTENZE'!B327,"")</f>
        <v/>
      </c>
      <c r="D302" s="83">
        <f>+IF(B302="",0,1*'DATI BOLLETTA'!$D$57*'DATI BOLLETTA'!$C$34*'Articolazione tariffaria'!$F$35)</f>
        <v>0</v>
      </c>
      <c r="E302" s="83">
        <f>+IF(B302="",0,1*'DATI BOLLETTA'!$D$58*'DATI BOLLETTA'!$C$34*'Articolazione tariffaria'!$F$36)</f>
        <v>0</v>
      </c>
      <c r="F302" s="83">
        <f>+IF(B302="",0,1*'DATI BOLLETTA'!$D$59*'DATI BOLLETTA'!$C$34*'Articolazione tariffaria'!$F$37)</f>
        <v>0</v>
      </c>
      <c r="G302" s="84">
        <f t="shared" si="66"/>
        <v>0</v>
      </c>
      <c r="H302" s="50"/>
      <c r="I302" s="130">
        <f>+IF('UNITA E CONSUMI SOTTOUTENZE'!E327&gt;'Articolazione tariffaria'!C$13*'RIPARTIZ SOTTO-UTENZA_dettagl'!C$208,('UNITA E CONSUMI SOTTOUTENZE'!E327-'Articolazione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tariffaria'!C$12*'RIPARTIZ SOTTO-UTENZA_dettagl'!C$208,('UNITA E CONSUMI SOTTOUTENZE'!E327-'Articolazione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tariffaria'!C$11*'RIPARTIZ SOTTO-UTENZA_dettagl'!C$208,('UNITA E CONSUMI SOTTOUTENZE'!E327-'Articolazione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tariffaria'!C$10*'RIPARTIZ SOTTO-UTENZA_dettagl'!C$208,('UNITA E CONSUMI SOTTOUTENZE'!E327-'Articolazione tariffaria'!C$10*'RIPARTIZ SOTTO-UTENZA_dettagl'!C$208)*'Articolazione tariffaria'!F$10+'Articolazione tariffaria'!D$9*'RIPARTIZ SOTTO-UTENZA_dettagl'!C$208*'Articolazione tariffaria'!F$9,'UNITA E CONSUMI SOTTOUTENZE'!E327*'Articolazione tariffaria'!F$9))))*'DATI BOLLETTA'!D$57</f>
        <v>0</v>
      </c>
      <c r="J302" s="83">
        <f>+'UNITA E CONSUMI SOTTOUTENZE'!E327*'Articolazione tariffaria'!$F$31*'DATI BOLLETTA'!$D$58</f>
        <v>0</v>
      </c>
      <c r="K302" s="83">
        <f>+'UNITA E CONSUMI SOTTOUTENZE'!E327*'Articolazione tariffaria'!$F$32*'DATI BOLLETTA'!$D$59</f>
        <v>0</v>
      </c>
      <c r="L302" s="84">
        <f t="shared" si="57"/>
        <v>0</v>
      </c>
      <c r="M302" s="50"/>
      <c r="N302" s="83">
        <f>+'UNITA E CONSUMI SOTTOUTENZE'!E327*'Articolazione tariffaria'!$F$59*'DATI BOLLETTA'!$D$57</f>
        <v>0</v>
      </c>
      <c r="O302" s="83">
        <f>+'UNITA E CONSUMI SOTTOUTENZE'!E327*'Articolazione tariffaria'!$F$59*'DATI BOLLETTA'!$D$58</f>
        <v>0</v>
      </c>
      <c r="P302" s="83">
        <f>+'UNITA E CONSUMI SOTTOUTENZE'!E327*'Articolazione tariffaria'!$F$59*'DATI BOLLETTA'!$D$59</f>
        <v>0</v>
      </c>
      <c r="Q302" s="84">
        <f t="shared" si="60"/>
        <v>0</v>
      </c>
      <c r="R302" s="50"/>
      <c r="S302" s="83">
        <f>+'UNITA E CONSUMI SOTTOUTENZE'!E327*'Articolazione tariffaria'!$F$49*'DATI BOLLETTA'!$D$57</f>
        <v>0</v>
      </c>
      <c r="T302" s="83">
        <f>+'UNITA E CONSUMI SOTTOUTENZE'!E327*'Articolazione tariffaria'!$F$50*'DATI BOLLETTA'!$D$58</f>
        <v>0</v>
      </c>
      <c r="U302" s="83">
        <f>+'UNITA E CONSUMI SOTTOUTENZE'!E327*'Articolazione tariffaria'!$F$51*'DATI BOLLETTA'!$D$59</f>
        <v>0</v>
      </c>
      <c r="V302" s="84">
        <f t="shared" si="61"/>
        <v>0</v>
      </c>
      <c r="W302" s="52"/>
      <c r="X302" s="83">
        <f t="shared" si="62"/>
        <v>0</v>
      </c>
      <c r="Y302" s="83">
        <f t="shared" si="63"/>
        <v>0</v>
      </c>
      <c r="Z302" s="83">
        <f t="shared" si="64"/>
        <v>0</v>
      </c>
      <c r="AA302" s="373" t="str">
        <f t="shared" si="58"/>
        <v/>
      </c>
      <c r="AB302" s="52"/>
      <c r="AC302" s="83">
        <f t="shared" si="59"/>
        <v>0</v>
      </c>
      <c r="AE302" s="106">
        <f t="shared" si="65"/>
        <v>0</v>
      </c>
    </row>
    <row r="303" spans="2:31" ht="21" x14ac:dyDescent="0.25">
      <c r="B303" s="363" t="str">
        <f>+IF(COUNTA('UNITA E CONSUMI SOTTOUTENZE'!C328)&gt;0,'UNITA E CONSUMI SOTTOUTENZE'!B328,"")</f>
        <v/>
      </c>
      <c r="D303" s="83">
        <f>+IF(B303="",0,1*'DATI BOLLETTA'!$D$57*'DATI BOLLETTA'!$C$34*'Articolazione tariffaria'!$F$35)</f>
        <v>0</v>
      </c>
      <c r="E303" s="83">
        <f>+IF(B303="",0,1*'DATI BOLLETTA'!$D$58*'DATI BOLLETTA'!$C$34*'Articolazione tariffaria'!$F$36)</f>
        <v>0</v>
      </c>
      <c r="F303" s="83">
        <f>+IF(B303="",0,1*'DATI BOLLETTA'!$D$59*'DATI BOLLETTA'!$C$34*'Articolazione tariffaria'!$F$37)</f>
        <v>0</v>
      </c>
      <c r="G303" s="84">
        <f t="shared" si="66"/>
        <v>0</v>
      </c>
      <c r="H303" s="50"/>
      <c r="I303" s="130">
        <f>+IF('UNITA E CONSUMI SOTTOUTENZE'!E328&gt;'Articolazione tariffaria'!C$13*'RIPARTIZ SOTTO-UTENZA_dettagl'!C$208,('UNITA E CONSUMI SOTTOUTENZE'!E328-'Articolazione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tariffaria'!C$12*'RIPARTIZ SOTTO-UTENZA_dettagl'!C$208,('UNITA E CONSUMI SOTTOUTENZE'!E328-'Articolazione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tariffaria'!C$11*'RIPARTIZ SOTTO-UTENZA_dettagl'!C$208,('UNITA E CONSUMI SOTTOUTENZE'!E328-'Articolazione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tariffaria'!C$10*'RIPARTIZ SOTTO-UTENZA_dettagl'!C$208,('UNITA E CONSUMI SOTTOUTENZE'!E328-'Articolazione tariffaria'!C$10*'RIPARTIZ SOTTO-UTENZA_dettagl'!C$208)*'Articolazione tariffaria'!F$10+'Articolazione tariffaria'!D$9*'RIPARTIZ SOTTO-UTENZA_dettagl'!C$208*'Articolazione tariffaria'!F$9,'UNITA E CONSUMI SOTTOUTENZE'!E328*'Articolazione tariffaria'!F$9))))*'DATI BOLLETTA'!D$57</f>
        <v>0</v>
      </c>
      <c r="J303" s="83">
        <f>+'UNITA E CONSUMI SOTTOUTENZE'!E328*'Articolazione tariffaria'!$F$31*'DATI BOLLETTA'!$D$58</f>
        <v>0</v>
      </c>
      <c r="K303" s="83">
        <f>+'UNITA E CONSUMI SOTTOUTENZE'!E328*'Articolazione tariffaria'!$F$32*'DATI BOLLETTA'!$D$59</f>
        <v>0</v>
      </c>
      <c r="L303" s="84">
        <f t="shared" si="57"/>
        <v>0</v>
      </c>
      <c r="M303" s="50"/>
      <c r="N303" s="83">
        <f>+'UNITA E CONSUMI SOTTOUTENZE'!E328*'Articolazione tariffaria'!$F$59*'DATI BOLLETTA'!$D$57</f>
        <v>0</v>
      </c>
      <c r="O303" s="83">
        <f>+'UNITA E CONSUMI SOTTOUTENZE'!E328*'Articolazione tariffaria'!$F$59*'DATI BOLLETTA'!$D$58</f>
        <v>0</v>
      </c>
      <c r="P303" s="83">
        <f>+'UNITA E CONSUMI SOTTOUTENZE'!E328*'Articolazione tariffaria'!$F$59*'DATI BOLLETTA'!$D$59</f>
        <v>0</v>
      </c>
      <c r="Q303" s="84">
        <f t="shared" si="60"/>
        <v>0</v>
      </c>
      <c r="R303" s="50"/>
      <c r="S303" s="83">
        <f>+'UNITA E CONSUMI SOTTOUTENZE'!E328*'Articolazione tariffaria'!$F$49*'DATI BOLLETTA'!$D$57</f>
        <v>0</v>
      </c>
      <c r="T303" s="83">
        <f>+'UNITA E CONSUMI SOTTOUTENZE'!E328*'Articolazione tariffaria'!$F$50*'DATI BOLLETTA'!$D$58</f>
        <v>0</v>
      </c>
      <c r="U303" s="83">
        <f>+'UNITA E CONSUMI SOTTOUTENZE'!E328*'Articolazione tariffaria'!$F$51*'DATI BOLLETTA'!$D$59</f>
        <v>0</v>
      </c>
      <c r="V303" s="84">
        <f t="shared" si="61"/>
        <v>0</v>
      </c>
      <c r="W303" s="52"/>
      <c r="X303" s="83">
        <f t="shared" si="62"/>
        <v>0</v>
      </c>
      <c r="Y303" s="83">
        <f t="shared" si="63"/>
        <v>0</v>
      </c>
      <c r="Z303" s="83">
        <f t="shared" si="64"/>
        <v>0</v>
      </c>
      <c r="AA303" s="373" t="str">
        <f t="shared" si="58"/>
        <v/>
      </c>
      <c r="AB303" s="52"/>
      <c r="AC303" s="83">
        <f t="shared" si="59"/>
        <v>0</v>
      </c>
      <c r="AE303" s="106">
        <f t="shared" si="65"/>
        <v>0</v>
      </c>
    </row>
    <row r="304" spans="2:31" ht="21" x14ac:dyDescent="0.25">
      <c r="B304" s="363" t="str">
        <f>+IF(COUNTA('UNITA E CONSUMI SOTTOUTENZE'!C329)&gt;0,'UNITA E CONSUMI SOTTOUTENZE'!B329,"")</f>
        <v/>
      </c>
      <c r="D304" s="83">
        <f>+IF(B304="",0,1*'DATI BOLLETTA'!$D$57*'DATI BOLLETTA'!$C$34*'Articolazione tariffaria'!$F$35)</f>
        <v>0</v>
      </c>
      <c r="E304" s="83">
        <f>+IF(B304="",0,1*'DATI BOLLETTA'!$D$58*'DATI BOLLETTA'!$C$34*'Articolazione tariffaria'!$F$36)</f>
        <v>0</v>
      </c>
      <c r="F304" s="83">
        <f>+IF(B304="",0,1*'DATI BOLLETTA'!$D$59*'DATI BOLLETTA'!$C$34*'Articolazione tariffaria'!$F$37)</f>
        <v>0</v>
      </c>
      <c r="G304" s="84">
        <f t="shared" si="66"/>
        <v>0</v>
      </c>
      <c r="H304" s="50"/>
      <c r="I304" s="130">
        <f>+IF('UNITA E CONSUMI SOTTOUTENZE'!E329&gt;'Articolazione tariffaria'!C$13*'RIPARTIZ SOTTO-UTENZA_dettagl'!C$208,('UNITA E CONSUMI SOTTOUTENZE'!E329-'Articolazione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tariffaria'!C$12*'RIPARTIZ SOTTO-UTENZA_dettagl'!C$208,('UNITA E CONSUMI SOTTOUTENZE'!E329-'Articolazione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tariffaria'!C$11*'RIPARTIZ SOTTO-UTENZA_dettagl'!C$208,('UNITA E CONSUMI SOTTOUTENZE'!E329-'Articolazione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tariffaria'!C$10*'RIPARTIZ SOTTO-UTENZA_dettagl'!C$208,('UNITA E CONSUMI SOTTOUTENZE'!E329-'Articolazione tariffaria'!C$10*'RIPARTIZ SOTTO-UTENZA_dettagl'!C$208)*'Articolazione tariffaria'!F$10+'Articolazione tariffaria'!D$9*'RIPARTIZ SOTTO-UTENZA_dettagl'!C$208*'Articolazione tariffaria'!F$9,'UNITA E CONSUMI SOTTOUTENZE'!E329*'Articolazione tariffaria'!F$9))))*'DATI BOLLETTA'!D$57</f>
        <v>0</v>
      </c>
      <c r="J304" s="83">
        <f>+'UNITA E CONSUMI SOTTOUTENZE'!E329*'Articolazione tariffaria'!$F$31*'DATI BOLLETTA'!$D$58</f>
        <v>0</v>
      </c>
      <c r="K304" s="83">
        <f>+'UNITA E CONSUMI SOTTOUTENZE'!E329*'Articolazione tariffaria'!$F$32*'DATI BOLLETTA'!$D$59</f>
        <v>0</v>
      </c>
      <c r="L304" s="84">
        <f t="shared" si="57"/>
        <v>0</v>
      </c>
      <c r="M304" s="50"/>
      <c r="N304" s="83">
        <f>+'UNITA E CONSUMI SOTTOUTENZE'!E329*'Articolazione tariffaria'!$F$59*'DATI BOLLETTA'!$D$57</f>
        <v>0</v>
      </c>
      <c r="O304" s="83">
        <f>+'UNITA E CONSUMI SOTTOUTENZE'!E329*'Articolazione tariffaria'!$F$59*'DATI BOLLETTA'!$D$58</f>
        <v>0</v>
      </c>
      <c r="P304" s="83">
        <f>+'UNITA E CONSUMI SOTTOUTENZE'!E329*'Articolazione tariffaria'!$F$59*'DATI BOLLETTA'!$D$59</f>
        <v>0</v>
      </c>
      <c r="Q304" s="84">
        <f t="shared" si="60"/>
        <v>0</v>
      </c>
      <c r="R304" s="50"/>
      <c r="S304" s="83">
        <f>+'UNITA E CONSUMI SOTTOUTENZE'!E329*'Articolazione tariffaria'!$F$49*'DATI BOLLETTA'!$D$57</f>
        <v>0</v>
      </c>
      <c r="T304" s="83">
        <f>+'UNITA E CONSUMI SOTTOUTENZE'!E329*'Articolazione tariffaria'!$F$50*'DATI BOLLETTA'!$D$58</f>
        <v>0</v>
      </c>
      <c r="U304" s="83">
        <f>+'UNITA E CONSUMI SOTTOUTENZE'!E329*'Articolazione tariffaria'!$F$51*'DATI BOLLETTA'!$D$59</f>
        <v>0</v>
      </c>
      <c r="V304" s="84">
        <f t="shared" si="61"/>
        <v>0</v>
      </c>
      <c r="W304" s="52"/>
      <c r="X304" s="83">
        <f t="shared" si="62"/>
        <v>0</v>
      </c>
      <c r="Y304" s="83">
        <f t="shared" si="63"/>
        <v>0</v>
      </c>
      <c r="Z304" s="83">
        <f t="shared" si="64"/>
        <v>0</v>
      </c>
      <c r="AA304" s="373" t="str">
        <f t="shared" si="58"/>
        <v/>
      </c>
      <c r="AB304" s="52"/>
      <c r="AC304" s="83">
        <f t="shared" si="59"/>
        <v>0</v>
      </c>
      <c r="AE304" s="106">
        <f t="shared" si="65"/>
        <v>0</v>
      </c>
    </row>
    <row r="305" spans="2:31" ht="21" x14ac:dyDescent="0.25">
      <c r="B305" s="363" t="str">
        <f>+IF(COUNTA('UNITA E CONSUMI SOTTOUTENZE'!C330)&gt;0,'UNITA E CONSUMI SOTTOUTENZE'!B330,"")</f>
        <v/>
      </c>
      <c r="D305" s="83">
        <f>+IF(B305="",0,1*'DATI BOLLETTA'!$D$57*'DATI BOLLETTA'!$C$34*'Articolazione tariffaria'!$F$35)</f>
        <v>0</v>
      </c>
      <c r="E305" s="83">
        <f>+IF(B305="",0,1*'DATI BOLLETTA'!$D$58*'DATI BOLLETTA'!$C$34*'Articolazione tariffaria'!$F$36)</f>
        <v>0</v>
      </c>
      <c r="F305" s="83">
        <f>+IF(B305="",0,1*'DATI BOLLETTA'!$D$59*'DATI BOLLETTA'!$C$34*'Articolazione tariffaria'!$F$37)</f>
        <v>0</v>
      </c>
      <c r="G305" s="84">
        <f t="shared" si="66"/>
        <v>0</v>
      </c>
      <c r="H305" s="50"/>
      <c r="I305" s="130">
        <f>+IF('UNITA E CONSUMI SOTTOUTENZE'!E330&gt;'Articolazione tariffaria'!C$13*'RIPARTIZ SOTTO-UTENZA_dettagl'!C$208,('UNITA E CONSUMI SOTTOUTENZE'!E330-'Articolazione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tariffaria'!C$12*'RIPARTIZ SOTTO-UTENZA_dettagl'!C$208,('UNITA E CONSUMI SOTTOUTENZE'!E330-'Articolazione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tariffaria'!C$11*'RIPARTIZ SOTTO-UTENZA_dettagl'!C$208,('UNITA E CONSUMI SOTTOUTENZE'!E330-'Articolazione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tariffaria'!C$10*'RIPARTIZ SOTTO-UTENZA_dettagl'!C$208,('UNITA E CONSUMI SOTTOUTENZE'!E330-'Articolazione tariffaria'!C$10*'RIPARTIZ SOTTO-UTENZA_dettagl'!C$208)*'Articolazione tariffaria'!F$10+'Articolazione tariffaria'!D$9*'RIPARTIZ SOTTO-UTENZA_dettagl'!C$208*'Articolazione tariffaria'!F$9,'UNITA E CONSUMI SOTTOUTENZE'!E330*'Articolazione tariffaria'!F$9))))*'DATI BOLLETTA'!D$57</f>
        <v>0</v>
      </c>
      <c r="J305" s="83">
        <f>+'UNITA E CONSUMI SOTTOUTENZE'!E330*'Articolazione tariffaria'!$F$31*'DATI BOLLETTA'!$D$58</f>
        <v>0</v>
      </c>
      <c r="K305" s="83">
        <f>+'UNITA E CONSUMI SOTTOUTENZE'!E330*'Articolazione tariffaria'!$F$32*'DATI BOLLETTA'!$D$59</f>
        <v>0</v>
      </c>
      <c r="L305" s="84">
        <f t="shared" si="57"/>
        <v>0</v>
      </c>
      <c r="M305" s="50"/>
      <c r="N305" s="83">
        <f>+'UNITA E CONSUMI SOTTOUTENZE'!E330*'Articolazione tariffaria'!$F$59*'DATI BOLLETTA'!$D$57</f>
        <v>0</v>
      </c>
      <c r="O305" s="83">
        <f>+'UNITA E CONSUMI SOTTOUTENZE'!E330*'Articolazione tariffaria'!$F$59*'DATI BOLLETTA'!$D$58</f>
        <v>0</v>
      </c>
      <c r="P305" s="83">
        <f>+'UNITA E CONSUMI SOTTOUTENZE'!E330*'Articolazione tariffaria'!$F$59*'DATI BOLLETTA'!$D$59</f>
        <v>0</v>
      </c>
      <c r="Q305" s="84">
        <f t="shared" si="60"/>
        <v>0</v>
      </c>
      <c r="R305" s="50"/>
      <c r="S305" s="83">
        <f>+'UNITA E CONSUMI SOTTOUTENZE'!E330*'Articolazione tariffaria'!$F$49*'DATI BOLLETTA'!$D$57</f>
        <v>0</v>
      </c>
      <c r="T305" s="83">
        <f>+'UNITA E CONSUMI SOTTOUTENZE'!E330*'Articolazione tariffaria'!$F$50*'DATI BOLLETTA'!$D$58</f>
        <v>0</v>
      </c>
      <c r="U305" s="83">
        <f>+'UNITA E CONSUMI SOTTOUTENZE'!E330*'Articolazione tariffaria'!$F$51*'DATI BOLLETTA'!$D$59</f>
        <v>0</v>
      </c>
      <c r="V305" s="84">
        <f t="shared" si="61"/>
        <v>0</v>
      </c>
      <c r="W305" s="52"/>
      <c r="X305" s="83">
        <f t="shared" si="62"/>
        <v>0</v>
      </c>
      <c r="Y305" s="83">
        <f t="shared" si="63"/>
        <v>0</v>
      </c>
      <c r="Z305" s="83">
        <f t="shared" si="64"/>
        <v>0</v>
      </c>
      <c r="AA305" s="373" t="str">
        <f t="shared" si="58"/>
        <v/>
      </c>
      <c r="AB305" s="52"/>
      <c r="AC305" s="83">
        <f t="shared" si="59"/>
        <v>0</v>
      </c>
      <c r="AE305" s="106">
        <f t="shared" si="65"/>
        <v>0</v>
      </c>
    </row>
    <row r="306" spans="2:31" ht="21" x14ac:dyDescent="0.25">
      <c r="B306" s="363" t="str">
        <f>+IF(COUNTA('UNITA E CONSUMI SOTTOUTENZE'!C331)&gt;0,'UNITA E CONSUMI SOTTOUTENZE'!B331,"")</f>
        <v/>
      </c>
      <c r="D306" s="83">
        <f>+IF(B306="",0,1*'DATI BOLLETTA'!$D$57*'DATI BOLLETTA'!$C$34*'Articolazione tariffaria'!$F$35)</f>
        <v>0</v>
      </c>
      <c r="E306" s="83">
        <f>+IF(B306="",0,1*'DATI BOLLETTA'!$D$58*'DATI BOLLETTA'!$C$34*'Articolazione tariffaria'!$F$36)</f>
        <v>0</v>
      </c>
      <c r="F306" s="83">
        <f>+IF(B306="",0,1*'DATI BOLLETTA'!$D$59*'DATI BOLLETTA'!$C$34*'Articolazione tariffaria'!$F$37)</f>
        <v>0</v>
      </c>
      <c r="G306" s="84">
        <f t="shared" si="66"/>
        <v>0</v>
      </c>
      <c r="H306" s="50"/>
      <c r="I306" s="130">
        <f>+IF('UNITA E CONSUMI SOTTOUTENZE'!E331&gt;'Articolazione tariffaria'!C$13*'RIPARTIZ SOTTO-UTENZA_dettagl'!C$208,('UNITA E CONSUMI SOTTOUTENZE'!E331-'Articolazione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tariffaria'!C$12*'RIPARTIZ SOTTO-UTENZA_dettagl'!C$208,('UNITA E CONSUMI SOTTOUTENZE'!E331-'Articolazione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tariffaria'!C$11*'RIPARTIZ SOTTO-UTENZA_dettagl'!C$208,('UNITA E CONSUMI SOTTOUTENZE'!E331-'Articolazione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tariffaria'!C$10*'RIPARTIZ SOTTO-UTENZA_dettagl'!C$208,('UNITA E CONSUMI SOTTOUTENZE'!E331-'Articolazione tariffaria'!C$10*'RIPARTIZ SOTTO-UTENZA_dettagl'!C$208)*'Articolazione tariffaria'!F$10+'Articolazione tariffaria'!D$9*'RIPARTIZ SOTTO-UTENZA_dettagl'!C$208*'Articolazione tariffaria'!F$9,'UNITA E CONSUMI SOTTOUTENZE'!E331*'Articolazione tariffaria'!F$9))))*'DATI BOLLETTA'!D$57</f>
        <v>0</v>
      </c>
      <c r="J306" s="83">
        <f>+'UNITA E CONSUMI SOTTOUTENZE'!E331*'Articolazione tariffaria'!$F$31*'DATI BOLLETTA'!$D$58</f>
        <v>0</v>
      </c>
      <c r="K306" s="83">
        <f>+'UNITA E CONSUMI SOTTOUTENZE'!E331*'Articolazione tariffaria'!$F$32*'DATI BOLLETTA'!$D$59</f>
        <v>0</v>
      </c>
      <c r="L306" s="84">
        <f t="shared" si="57"/>
        <v>0</v>
      </c>
      <c r="M306" s="50"/>
      <c r="N306" s="83">
        <f>+'UNITA E CONSUMI SOTTOUTENZE'!E331*'Articolazione tariffaria'!$F$59*'DATI BOLLETTA'!$D$57</f>
        <v>0</v>
      </c>
      <c r="O306" s="83">
        <f>+'UNITA E CONSUMI SOTTOUTENZE'!E331*'Articolazione tariffaria'!$F$59*'DATI BOLLETTA'!$D$58</f>
        <v>0</v>
      </c>
      <c r="P306" s="83">
        <f>+'UNITA E CONSUMI SOTTOUTENZE'!E331*'Articolazione tariffaria'!$F$59*'DATI BOLLETTA'!$D$59</f>
        <v>0</v>
      </c>
      <c r="Q306" s="84">
        <f t="shared" si="60"/>
        <v>0</v>
      </c>
      <c r="R306" s="50"/>
      <c r="S306" s="83">
        <f>+'UNITA E CONSUMI SOTTOUTENZE'!E331*'Articolazione tariffaria'!$F$49*'DATI BOLLETTA'!$D$57</f>
        <v>0</v>
      </c>
      <c r="T306" s="83">
        <f>+'UNITA E CONSUMI SOTTOUTENZE'!E331*'Articolazione tariffaria'!$F$50*'DATI BOLLETTA'!$D$58</f>
        <v>0</v>
      </c>
      <c r="U306" s="83">
        <f>+'UNITA E CONSUMI SOTTOUTENZE'!E331*'Articolazione tariffaria'!$F$51*'DATI BOLLETTA'!$D$59</f>
        <v>0</v>
      </c>
      <c r="V306" s="84">
        <f t="shared" si="61"/>
        <v>0</v>
      </c>
      <c r="W306" s="52"/>
      <c r="X306" s="83">
        <f t="shared" si="62"/>
        <v>0</v>
      </c>
      <c r="Y306" s="83">
        <f t="shared" si="63"/>
        <v>0</v>
      </c>
      <c r="Z306" s="83">
        <f t="shared" si="64"/>
        <v>0</v>
      </c>
      <c r="AA306" s="373" t="str">
        <f t="shared" si="58"/>
        <v/>
      </c>
      <c r="AB306" s="52"/>
      <c r="AC306" s="83">
        <f t="shared" si="59"/>
        <v>0</v>
      </c>
      <c r="AE306" s="106">
        <f t="shared" si="65"/>
        <v>0</v>
      </c>
    </row>
    <row r="307" spans="2:31" ht="21" x14ac:dyDescent="0.25">
      <c r="B307" s="363" t="str">
        <f>+IF(COUNTA('UNITA E CONSUMI SOTTOUTENZE'!C332)&gt;0,'UNITA E CONSUMI SOTTOUTENZE'!B332,"")</f>
        <v/>
      </c>
      <c r="D307" s="83">
        <f>+IF(B307="",0,1*'DATI BOLLETTA'!$D$57*'DATI BOLLETTA'!$C$34*'Articolazione tariffaria'!$F$35)</f>
        <v>0</v>
      </c>
      <c r="E307" s="83">
        <f>+IF(B307="",0,1*'DATI BOLLETTA'!$D$58*'DATI BOLLETTA'!$C$34*'Articolazione tariffaria'!$F$36)</f>
        <v>0</v>
      </c>
      <c r="F307" s="83">
        <f>+IF(B307="",0,1*'DATI BOLLETTA'!$D$59*'DATI BOLLETTA'!$C$34*'Articolazione tariffaria'!$F$37)</f>
        <v>0</v>
      </c>
      <c r="G307" s="84">
        <f t="shared" si="66"/>
        <v>0</v>
      </c>
      <c r="H307" s="50"/>
      <c r="I307" s="130">
        <f>+IF('UNITA E CONSUMI SOTTOUTENZE'!E332&gt;'Articolazione tariffaria'!C$13*'RIPARTIZ SOTTO-UTENZA_dettagl'!C$208,('UNITA E CONSUMI SOTTOUTENZE'!E332-'Articolazione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tariffaria'!C$12*'RIPARTIZ SOTTO-UTENZA_dettagl'!C$208,('UNITA E CONSUMI SOTTOUTENZE'!E332-'Articolazione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tariffaria'!C$11*'RIPARTIZ SOTTO-UTENZA_dettagl'!C$208,('UNITA E CONSUMI SOTTOUTENZE'!E332-'Articolazione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tariffaria'!C$10*'RIPARTIZ SOTTO-UTENZA_dettagl'!C$208,('UNITA E CONSUMI SOTTOUTENZE'!E332-'Articolazione tariffaria'!C$10*'RIPARTIZ SOTTO-UTENZA_dettagl'!C$208)*'Articolazione tariffaria'!F$10+'Articolazione tariffaria'!D$9*'RIPARTIZ SOTTO-UTENZA_dettagl'!C$208*'Articolazione tariffaria'!F$9,'UNITA E CONSUMI SOTTOUTENZE'!E332*'Articolazione tariffaria'!F$9))))*'DATI BOLLETTA'!D$57</f>
        <v>0</v>
      </c>
      <c r="J307" s="83">
        <f>+'UNITA E CONSUMI SOTTOUTENZE'!E332*'Articolazione tariffaria'!$F$31*'DATI BOLLETTA'!$D$58</f>
        <v>0</v>
      </c>
      <c r="K307" s="83">
        <f>+'UNITA E CONSUMI SOTTOUTENZE'!E332*'Articolazione tariffaria'!$F$32*'DATI BOLLETTA'!$D$59</f>
        <v>0</v>
      </c>
      <c r="L307" s="84">
        <f t="shared" si="57"/>
        <v>0</v>
      </c>
      <c r="M307" s="50"/>
      <c r="N307" s="83">
        <f>+'UNITA E CONSUMI SOTTOUTENZE'!E332*'Articolazione tariffaria'!$F$59*'DATI BOLLETTA'!$D$57</f>
        <v>0</v>
      </c>
      <c r="O307" s="83">
        <f>+'UNITA E CONSUMI SOTTOUTENZE'!E332*'Articolazione tariffaria'!$F$59*'DATI BOLLETTA'!$D$58</f>
        <v>0</v>
      </c>
      <c r="P307" s="83">
        <f>+'UNITA E CONSUMI SOTTOUTENZE'!E332*'Articolazione tariffaria'!$F$59*'DATI BOLLETTA'!$D$59</f>
        <v>0</v>
      </c>
      <c r="Q307" s="84">
        <f t="shared" si="60"/>
        <v>0</v>
      </c>
      <c r="R307" s="50"/>
      <c r="S307" s="83">
        <f>+'UNITA E CONSUMI SOTTOUTENZE'!E332*'Articolazione tariffaria'!$F$49*'DATI BOLLETTA'!$D$57</f>
        <v>0</v>
      </c>
      <c r="T307" s="83">
        <f>+'UNITA E CONSUMI SOTTOUTENZE'!E332*'Articolazione tariffaria'!$F$50*'DATI BOLLETTA'!$D$58</f>
        <v>0</v>
      </c>
      <c r="U307" s="83">
        <f>+'UNITA E CONSUMI SOTTOUTENZE'!E332*'Articolazione tariffaria'!$F$51*'DATI BOLLETTA'!$D$59</f>
        <v>0</v>
      </c>
      <c r="V307" s="84">
        <f t="shared" si="61"/>
        <v>0</v>
      </c>
      <c r="W307" s="52"/>
      <c r="X307" s="83">
        <f t="shared" si="62"/>
        <v>0</v>
      </c>
      <c r="Y307" s="83">
        <f t="shared" si="63"/>
        <v>0</v>
      </c>
      <c r="Z307" s="83">
        <f t="shared" si="64"/>
        <v>0</v>
      </c>
      <c r="AA307" s="373" t="str">
        <f t="shared" si="58"/>
        <v/>
      </c>
      <c r="AB307" s="52"/>
      <c r="AC307" s="83">
        <f t="shared" si="59"/>
        <v>0</v>
      </c>
      <c r="AE307" s="106">
        <f t="shared" si="65"/>
        <v>0</v>
      </c>
    </row>
    <row r="308" spans="2:31" ht="21" x14ac:dyDescent="0.25">
      <c r="B308" s="363" t="str">
        <f>+IF(COUNTA('UNITA E CONSUMI SOTTOUTENZE'!C333)&gt;0,'UNITA E CONSUMI SOTTOUTENZE'!B333,"")</f>
        <v/>
      </c>
      <c r="D308" s="83">
        <f>+IF(B308="",0,1*'DATI BOLLETTA'!$D$57*'DATI BOLLETTA'!$C$34*'Articolazione tariffaria'!$F$35)</f>
        <v>0</v>
      </c>
      <c r="E308" s="83">
        <f>+IF(B308="",0,1*'DATI BOLLETTA'!$D$58*'DATI BOLLETTA'!$C$34*'Articolazione tariffaria'!$F$36)</f>
        <v>0</v>
      </c>
      <c r="F308" s="83">
        <f>+IF(B308="",0,1*'DATI BOLLETTA'!$D$59*'DATI BOLLETTA'!$C$34*'Articolazione tariffaria'!$F$37)</f>
        <v>0</v>
      </c>
      <c r="G308" s="84">
        <f t="shared" si="66"/>
        <v>0</v>
      </c>
      <c r="H308" s="50"/>
      <c r="I308" s="130">
        <f>+IF('UNITA E CONSUMI SOTTOUTENZE'!E333&gt;'Articolazione tariffaria'!C$13*'RIPARTIZ SOTTO-UTENZA_dettagl'!C$208,('UNITA E CONSUMI SOTTOUTENZE'!E333-'Articolazione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tariffaria'!C$12*'RIPARTIZ SOTTO-UTENZA_dettagl'!C$208,('UNITA E CONSUMI SOTTOUTENZE'!E333-'Articolazione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tariffaria'!C$11*'RIPARTIZ SOTTO-UTENZA_dettagl'!C$208,('UNITA E CONSUMI SOTTOUTENZE'!E333-'Articolazione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tariffaria'!C$10*'RIPARTIZ SOTTO-UTENZA_dettagl'!C$208,('UNITA E CONSUMI SOTTOUTENZE'!E333-'Articolazione tariffaria'!C$10*'RIPARTIZ SOTTO-UTENZA_dettagl'!C$208)*'Articolazione tariffaria'!F$10+'Articolazione tariffaria'!D$9*'RIPARTIZ SOTTO-UTENZA_dettagl'!C$208*'Articolazione tariffaria'!F$9,'UNITA E CONSUMI SOTTOUTENZE'!E333*'Articolazione tariffaria'!F$9))))*'DATI BOLLETTA'!D$57</f>
        <v>0</v>
      </c>
      <c r="J308" s="83">
        <f>+'UNITA E CONSUMI SOTTOUTENZE'!E333*'Articolazione tariffaria'!$F$31*'DATI BOLLETTA'!$D$58</f>
        <v>0</v>
      </c>
      <c r="K308" s="83">
        <f>+'UNITA E CONSUMI SOTTOUTENZE'!E333*'Articolazione tariffaria'!$F$32*'DATI BOLLETTA'!$D$59</f>
        <v>0</v>
      </c>
      <c r="L308" s="84">
        <f t="shared" si="57"/>
        <v>0</v>
      </c>
      <c r="M308" s="50"/>
      <c r="N308" s="83">
        <f>+'UNITA E CONSUMI SOTTOUTENZE'!E333*'Articolazione tariffaria'!$F$59*'DATI BOLLETTA'!$D$57</f>
        <v>0</v>
      </c>
      <c r="O308" s="83">
        <f>+'UNITA E CONSUMI SOTTOUTENZE'!E333*'Articolazione tariffaria'!$F$59*'DATI BOLLETTA'!$D$58</f>
        <v>0</v>
      </c>
      <c r="P308" s="83">
        <f>+'UNITA E CONSUMI SOTTOUTENZE'!E333*'Articolazione tariffaria'!$F$59*'DATI BOLLETTA'!$D$59</f>
        <v>0</v>
      </c>
      <c r="Q308" s="84">
        <f t="shared" si="60"/>
        <v>0</v>
      </c>
      <c r="R308" s="50"/>
      <c r="S308" s="83">
        <f>+'UNITA E CONSUMI SOTTOUTENZE'!E333*'Articolazione tariffaria'!$F$49*'DATI BOLLETTA'!$D$57</f>
        <v>0</v>
      </c>
      <c r="T308" s="83">
        <f>+'UNITA E CONSUMI SOTTOUTENZE'!E333*'Articolazione tariffaria'!$F$50*'DATI BOLLETTA'!$D$58</f>
        <v>0</v>
      </c>
      <c r="U308" s="83">
        <f>+'UNITA E CONSUMI SOTTOUTENZE'!E333*'Articolazione tariffaria'!$F$51*'DATI BOLLETTA'!$D$59</f>
        <v>0</v>
      </c>
      <c r="V308" s="84">
        <f t="shared" si="61"/>
        <v>0</v>
      </c>
      <c r="W308" s="52"/>
      <c r="X308" s="83">
        <f t="shared" si="62"/>
        <v>0</v>
      </c>
      <c r="Y308" s="83">
        <f t="shared" si="63"/>
        <v>0</v>
      </c>
      <c r="Z308" s="83">
        <f t="shared" si="64"/>
        <v>0</v>
      </c>
      <c r="AA308" s="373" t="str">
        <f t="shared" si="58"/>
        <v/>
      </c>
      <c r="AB308" s="52"/>
      <c r="AC308" s="83">
        <f t="shared" si="59"/>
        <v>0</v>
      </c>
      <c r="AE308" s="106">
        <f t="shared" si="65"/>
        <v>0</v>
      </c>
    </row>
    <row r="309" spans="2:31" s="54" customFormat="1" ht="7.5" customHeight="1" x14ac:dyDescent="0.25">
      <c r="D309" s="55"/>
      <c r="E309" s="55"/>
      <c r="F309" s="55"/>
      <c r="G309" s="56"/>
      <c r="H309" s="57"/>
      <c r="I309" s="58"/>
      <c r="J309" s="55"/>
      <c r="K309" s="55"/>
      <c r="L309" s="56"/>
      <c r="M309" s="57"/>
      <c r="N309" s="55"/>
      <c r="O309" s="55"/>
      <c r="P309" s="55"/>
      <c r="Q309" s="56"/>
      <c r="R309" s="57"/>
      <c r="S309" s="55"/>
      <c r="T309" s="55"/>
      <c r="U309" s="55"/>
      <c r="V309" s="56"/>
      <c r="W309" s="57"/>
      <c r="X309" s="55"/>
      <c r="Y309" s="55"/>
      <c r="Z309" s="55"/>
      <c r="AA309" s="377"/>
      <c r="AB309" s="57"/>
      <c r="AC309" s="55"/>
      <c r="AD309" s="60"/>
      <c r="AE309" s="61"/>
    </row>
    <row r="310" spans="2:31" x14ac:dyDescent="0.25">
      <c r="B310" s="73" t="s">
        <v>54</v>
      </c>
      <c r="C310" s="81">
        <v>4</v>
      </c>
      <c r="D310" s="46"/>
      <c r="E310" s="46"/>
      <c r="F310" s="46"/>
      <c r="G310" s="49"/>
      <c r="H310" s="50"/>
      <c r="I310" s="51"/>
      <c r="J310" s="46"/>
      <c r="K310" s="46"/>
      <c r="L310" s="49"/>
      <c r="M310" s="50"/>
      <c r="N310" s="46"/>
      <c r="O310" s="46"/>
      <c r="P310" s="46"/>
      <c r="Q310" s="49"/>
      <c r="R310" s="50"/>
      <c r="S310" s="46"/>
      <c r="T310" s="46"/>
      <c r="U310" s="46"/>
      <c r="V310" s="49"/>
      <c r="W310" s="52"/>
      <c r="X310" s="46"/>
      <c r="Y310" s="46"/>
      <c r="Z310" s="46"/>
      <c r="AA310" s="378"/>
      <c r="AB310" s="52"/>
    </row>
    <row r="311" spans="2:31" ht="21" x14ac:dyDescent="0.25">
      <c r="B311" s="363" t="str">
        <f>+IF(COUNTA('UNITA E CONSUMI SOTTOUTENZE'!C336)&gt;0,'UNITA E CONSUMI SOTTOUTENZE'!B336,"")</f>
        <v/>
      </c>
      <c r="D311" s="83">
        <f>+IF(B311="",0,1*'DATI BOLLETTA'!$D$57*'DATI BOLLETTA'!$C$34*'Articolazione tariffaria'!$F$35)</f>
        <v>0</v>
      </c>
      <c r="E311" s="83">
        <f>+IF(B311="",0,1*'DATI BOLLETTA'!$D$58*'DATI BOLLETTA'!$C$34*'Articolazione tariffaria'!$F$36)</f>
        <v>0</v>
      </c>
      <c r="F311" s="83">
        <f>+IF(B311="",0,1*'DATI BOLLETTA'!$D$59*'DATI BOLLETTA'!$C$34*'Articolazione tariffaria'!$F$37)</f>
        <v>0</v>
      </c>
      <c r="G311" s="84">
        <f t="shared" si="25"/>
        <v>0</v>
      </c>
      <c r="H311" s="50"/>
      <c r="I311" s="130">
        <f>+IF('UNITA E CONSUMI SOTTOUTENZE'!E336&gt;'Articolazione tariffaria'!C$13*'RIPARTIZ SOTTO-UTENZA_dettagl'!C$310,('UNITA E CONSUMI SOTTOUTENZE'!E336-'Articolazione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tariffaria'!C$12*'RIPARTIZ SOTTO-UTENZA_dettagl'!C$310,('UNITA E CONSUMI SOTTOUTENZE'!E336-'Articolazione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tariffaria'!C$11*'RIPARTIZ SOTTO-UTENZA_dettagl'!C$310,('UNITA E CONSUMI SOTTOUTENZE'!E336-'Articolazione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tariffaria'!C$10*'RIPARTIZ SOTTO-UTENZA_dettagl'!C$310,('UNITA E CONSUMI SOTTOUTENZE'!E336-'Articolazione tariffaria'!C$10*'RIPARTIZ SOTTO-UTENZA_dettagl'!C$310)*'Articolazione tariffaria'!F$10+'Articolazione tariffaria'!D$9*'RIPARTIZ SOTTO-UTENZA_dettagl'!C$310*'Articolazione tariffaria'!F$9,'UNITA E CONSUMI SOTTOUTENZE'!E336*'Articolazione tariffaria'!F$9))))*'DATI BOLLETTA'!D$57</f>
        <v>0</v>
      </c>
      <c r="J311" s="83">
        <f>+'UNITA E CONSUMI SOTTOUTENZE'!E336*'Articolazione tariffaria'!$F$31*'DATI BOLLETTA'!$D$58</f>
        <v>0</v>
      </c>
      <c r="K311" s="83">
        <f>+'UNITA E CONSUMI SOTTOUTENZE'!E336*'Articolazione tariffaria'!$F$32*'DATI BOLLETTA'!$D$59</f>
        <v>0</v>
      </c>
      <c r="L311" s="84">
        <f>+SUM(I311:K311)</f>
        <v>0</v>
      </c>
      <c r="M311" s="50"/>
      <c r="N311" s="83">
        <f>+'UNITA E CONSUMI SOTTOUTENZE'!E336*'Articolazione tariffaria'!$F$59*'DATI BOLLETTA'!$D$57</f>
        <v>0</v>
      </c>
      <c r="O311" s="83">
        <f>+'UNITA E CONSUMI SOTTOUTENZE'!E336*'Articolazione tariffaria'!$F$59*'DATI BOLLETTA'!$D$58</f>
        <v>0</v>
      </c>
      <c r="P311" s="83">
        <f>+'UNITA E CONSUMI SOTTOUTENZE'!E336*'Articolazione tariffaria'!$F$59*'DATI BOLLETTA'!$D$59</f>
        <v>0</v>
      </c>
      <c r="Q311" s="84">
        <f>+SUM(N311:P311)</f>
        <v>0</v>
      </c>
      <c r="R311" s="50"/>
      <c r="S311" s="83">
        <f>+'UNITA E CONSUMI SOTTOUTENZE'!E336*'Articolazione tariffaria'!$F$49*'DATI BOLLETTA'!$D$57</f>
        <v>0</v>
      </c>
      <c r="T311" s="83">
        <f>+'UNITA E CONSUMI SOTTOUTENZE'!E336*'Articolazione tariffaria'!$F$50*'DATI BOLLETTA'!$D$58</f>
        <v>0</v>
      </c>
      <c r="U311" s="83">
        <f>+'UNITA E CONSUMI SOTTOUTENZE'!E336*'Articolazione tariffaria'!$F$51*'DATI BOLLETTA'!$D$59</f>
        <v>0</v>
      </c>
      <c r="V311" s="84">
        <f>+SUM(S311:U311)</f>
        <v>0</v>
      </c>
      <c r="W311" s="52"/>
      <c r="X311" s="83">
        <f t="shared" ref="X311:X403" si="67">+G311+L311+Q311+V311</f>
        <v>0</v>
      </c>
      <c r="Y311" s="83">
        <f t="shared" ref="Y311:Y330" si="68">+X311*Y$3</f>
        <v>0</v>
      </c>
      <c r="Z311" s="83">
        <f t="shared" ref="Z311:Z352" si="69">+X311+Y311</f>
        <v>0</v>
      </c>
      <c r="AA311" s="373" t="str">
        <f t="shared" ref="AA311:AA330" si="70">IFERROR(+X311/X$422,"")</f>
        <v/>
      </c>
      <c r="AB311" s="52"/>
      <c r="AC311" s="83">
        <f t="shared" ref="AC311:AC330" si="71">IFERROR(+AC$4*AA311,0)</f>
        <v>0</v>
      </c>
      <c r="AE311" s="107">
        <f>+Z311+AC311</f>
        <v>0</v>
      </c>
    </row>
    <row r="312" spans="2:31" ht="21" x14ac:dyDescent="0.25">
      <c r="B312" s="363" t="str">
        <f>+IF(COUNTA('UNITA E CONSUMI SOTTOUTENZE'!C337)&gt;0,'UNITA E CONSUMI SOTTOUTENZE'!B337,"")</f>
        <v/>
      </c>
      <c r="D312" s="83">
        <f>+IF(B312="",0,1*'DATI BOLLETTA'!$D$57*'DATI BOLLETTA'!$C$34*'Articolazione tariffaria'!$F$35)</f>
        <v>0</v>
      </c>
      <c r="E312" s="83">
        <f>+IF(B312="",0,1*'DATI BOLLETTA'!$D$58*'DATI BOLLETTA'!$C$34*'Articolazione tariffaria'!$F$36)</f>
        <v>0</v>
      </c>
      <c r="F312" s="83">
        <f>+IF(B312="",0,1*'DATI BOLLETTA'!$D$59*'DATI BOLLETTA'!$C$34*'Articolazione tariffaria'!$F$37)</f>
        <v>0</v>
      </c>
      <c r="G312" s="84">
        <f t="shared" ref="G312:G330" si="72">+SUM(D312:F312)</f>
        <v>0</v>
      </c>
      <c r="H312" s="50"/>
      <c r="I312" s="130">
        <f>+IF('UNITA E CONSUMI SOTTOUTENZE'!E337&gt;'Articolazione tariffaria'!C$13*'RIPARTIZ SOTTO-UTENZA_dettagl'!C$310,('UNITA E CONSUMI SOTTOUTENZE'!E337-'Articolazione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tariffaria'!C$12*'RIPARTIZ SOTTO-UTENZA_dettagl'!C$310,('UNITA E CONSUMI SOTTOUTENZE'!E337-'Articolazione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tariffaria'!C$11*'RIPARTIZ SOTTO-UTENZA_dettagl'!C$310,('UNITA E CONSUMI SOTTOUTENZE'!E337-'Articolazione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tariffaria'!C$10*'RIPARTIZ SOTTO-UTENZA_dettagl'!C$310,('UNITA E CONSUMI SOTTOUTENZE'!E337-'Articolazione tariffaria'!C$10*'RIPARTIZ SOTTO-UTENZA_dettagl'!C$310)*'Articolazione tariffaria'!F$10+'Articolazione tariffaria'!D$9*'RIPARTIZ SOTTO-UTENZA_dettagl'!C$310*'Articolazione tariffaria'!F$9,'UNITA E CONSUMI SOTTOUTENZE'!E337*'Articolazione tariffaria'!F$9))))*'DATI BOLLETTA'!D$57</f>
        <v>0</v>
      </c>
      <c r="J312" s="83">
        <f>+'UNITA E CONSUMI SOTTOUTENZE'!E337*'Articolazione tariffaria'!$F$31*'DATI BOLLETTA'!$D$58</f>
        <v>0</v>
      </c>
      <c r="K312" s="83">
        <f>+'UNITA E CONSUMI SOTTOUTENZE'!E337*'Articolazione tariffaria'!$F$32*'DATI BOLLETTA'!$D$59</f>
        <v>0</v>
      </c>
      <c r="L312" s="84">
        <f t="shared" ref="L312:L330" si="73">+SUM(I312:K312)</f>
        <v>0</v>
      </c>
      <c r="M312" s="50"/>
      <c r="N312" s="83">
        <f>+'UNITA E CONSUMI SOTTOUTENZE'!E337*'Articolazione tariffaria'!$F$59*'DATI BOLLETTA'!$D$57</f>
        <v>0</v>
      </c>
      <c r="O312" s="83">
        <f>+'UNITA E CONSUMI SOTTOUTENZE'!E337*'Articolazione tariffaria'!$F$59*'DATI BOLLETTA'!$D$58</f>
        <v>0</v>
      </c>
      <c r="P312" s="83">
        <f>+'UNITA E CONSUMI SOTTOUTENZE'!E337*'Articolazione tariffaria'!$F$59*'DATI BOLLETTA'!$D$59</f>
        <v>0</v>
      </c>
      <c r="Q312" s="84">
        <f t="shared" ref="Q312:Q330" si="74">+SUM(N312:P312)</f>
        <v>0</v>
      </c>
      <c r="R312" s="50"/>
      <c r="S312" s="83">
        <f>+'UNITA E CONSUMI SOTTOUTENZE'!E337*'Articolazione tariffaria'!$F$49*'DATI BOLLETTA'!$D$57</f>
        <v>0</v>
      </c>
      <c r="T312" s="83">
        <f>+'UNITA E CONSUMI SOTTOUTENZE'!E337*'Articolazione tariffaria'!$F$50*'DATI BOLLETTA'!$D$58</f>
        <v>0</v>
      </c>
      <c r="U312" s="83">
        <f>+'UNITA E CONSUMI SOTTOUTENZE'!E337*'Articolazione tariffaria'!$F$51*'DATI BOLLETTA'!$D$59</f>
        <v>0</v>
      </c>
      <c r="V312" s="84">
        <f t="shared" ref="V312:V330" si="75">+SUM(S312:U312)</f>
        <v>0</v>
      </c>
      <c r="W312" s="52"/>
      <c r="X312" s="83">
        <f t="shared" si="67"/>
        <v>0</v>
      </c>
      <c r="Y312" s="83">
        <f t="shared" si="68"/>
        <v>0</v>
      </c>
      <c r="Z312" s="83">
        <f t="shared" si="69"/>
        <v>0</v>
      </c>
      <c r="AA312" s="373" t="str">
        <f t="shared" si="70"/>
        <v/>
      </c>
      <c r="AB312" s="52"/>
      <c r="AC312" s="83">
        <f t="shared" si="71"/>
        <v>0</v>
      </c>
      <c r="AE312" s="107">
        <f t="shared" ref="AE312:AE330" si="76">+Z312+AC312</f>
        <v>0</v>
      </c>
    </row>
    <row r="313" spans="2:31" ht="21" x14ac:dyDescent="0.25">
      <c r="B313" s="363" t="str">
        <f>+IF(COUNTA('UNITA E CONSUMI SOTTOUTENZE'!C338)&gt;0,'UNITA E CONSUMI SOTTOUTENZE'!B338,"")</f>
        <v/>
      </c>
      <c r="D313" s="83">
        <f>+IF(B313="",0,1*'DATI BOLLETTA'!$D$57*'DATI BOLLETTA'!$C$34*'Articolazione tariffaria'!$F$35)</f>
        <v>0</v>
      </c>
      <c r="E313" s="83">
        <f>+IF(B313="",0,1*'DATI BOLLETTA'!$D$58*'DATI BOLLETTA'!$C$34*'Articolazione tariffaria'!$F$36)</f>
        <v>0</v>
      </c>
      <c r="F313" s="83">
        <f>+IF(B313="",0,1*'DATI BOLLETTA'!$D$59*'DATI BOLLETTA'!$C$34*'Articolazione tariffaria'!$F$37)</f>
        <v>0</v>
      </c>
      <c r="G313" s="84">
        <f t="shared" si="72"/>
        <v>0</v>
      </c>
      <c r="H313" s="50"/>
      <c r="I313" s="130">
        <f>+IF('UNITA E CONSUMI SOTTOUTENZE'!E338&gt;'Articolazione tariffaria'!C$13*'RIPARTIZ SOTTO-UTENZA_dettagl'!C$310,('UNITA E CONSUMI SOTTOUTENZE'!E338-'Articolazione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tariffaria'!C$12*'RIPARTIZ SOTTO-UTENZA_dettagl'!C$310,('UNITA E CONSUMI SOTTOUTENZE'!E338-'Articolazione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tariffaria'!C$11*'RIPARTIZ SOTTO-UTENZA_dettagl'!C$310,('UNITA E CONSUMI SOTTOUTENZE'!E338-'Articolazione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tariffaria'!C$10*'RIPARTIZ SOTTO-UTENZA_dettagl'!C$310,('UNITA E CONSUMI SOTTOUTENZE'!E338-'Articolazione tariffaria'!C$10*'RIPARTIZ SOTTO-UTENZA_dettagl'!C$310)*'Articolazione tariffaria'!F$10+'Articolazione tariffaria'!D$9*'RIPARTIZ SOTTO-UTENZA_dettagl'!C$310*'Articolazione tariffaria'!F$9,'UNITA E CONSUMI SOTTOUTENZE'!E338*'Articolazione tariffaria'!F$9))))*'DATI BOLLETTA'!D$57</f>
        <v>0</v>
      </c>
      <c r="J313" s="83">
        <f>+'UNITA E CONSUMI SOTTOUTENZE'!E338*'Articolazione tariffaria'!$F$31*'DATI BOLLETTA'!$D$58</f>
        <v>0</v>
      </c>
      <c r="K313" s="83">
        <f>+'UNITA E CONSUMI SOTTOUTENZE'!E338*'Articolazione tariffaria'!$F$32*'DATI BOLLETTA'!$D$59</f>
        <v>0</v>
      </c>
      <c r="L313" s="84">
        <f t="shared" si="73"/>
        <v>0</v>
      </c>
      <c r="M313" s="50"/>
      <c r="N313" s="83">
        <f>+'UNITA E CONSUMI SOTTOUTENZE'!E338*'Articolazione tariffaria'!$F$59*'DATI BOLLETTA'!$D$57</f>
        <v>0</v>
      </c>
      <c r="O313" s="83">
        <f>+'UNITA E CONSUMI SOTTOUTENZE'!E338*'Articolazione tariffaria'!$F$59*'DATI BOLLETTA'!$D$58</f>
        <v>0</v>
      </c>
      <c r="P313" s="83">
        <f>+'UNITA E CONSUMI SOTTOUTENZE'!E338*'Articolazione tariffaria'!$F$59*'DATI BOLLETTA'!$D$59</f>
        <v>0</v>
      </c>
      <c r="Q313" s="84">
        <f t="shared" si="74"/>
        <v>0</v>
      </c>
      <c r="R313" s="50"/>
      <c r="S313" s="83">
        <f>+'UNITA E CONSUMI SOTTOUTENZE'!E338*'Articolazione tariffaria'!$F$49*'DATI BOLLETTA'!$D$57</f>
        <v>0</v>
      </c>
      <c r="T313" s="83">
        <f>+'UNITA E CONSUMI SOTTOUTENZE'!E338*'Articolazione tariffaria'!$F$50*'DATI BOLLETTA'!$D$58</f>
        <v>0</v>
      </c>
      <c r="U313" s="83">
        <f>+'UNITA E CONSUMI SOTTOUTENZE'!E338*'Articolazione tariffaria'!$F$51*'DATI BOLLETTA'!$D$59</f>
        <v>0</v>
      </c>
      <c r="V313" s="84">
        <f t="shared" si="75"/>
        <v>0</v>
      </c>
      <c r="W313" s="52"/>
      <c r="X313" s="83">
        <f t="shared" si="67"/>
        <v>0</v>
      </c>
      <c r="Y313" s="83">
        <f t="shared" si="68"/>
        <v>0</v>
      </c>
      <c r="Z313" s="83">
        <f t="shared" si="69"/>
        <v>0</v>
      </c>
      <c r="AA313" s="373" t="str">
        <f t="shared" si="70"/>
        <v/>
      </c>
      <c r="AB313" s="52"/>
      <c r="AC313" s="83">
        <f t="shared" si="71"/>
        <v>0</v>
      </c>
      <c r="AE313" s="107">
        <f t="shared" si="76"/>
        <v>0</v>
      </c>
    </row>
    <row r="314" spans="2:31" ht="21" x14ac:dyDescent="0.25">
      <c r="B314" s="363" t="str">
        <f>+IF(COUNTA('UNITA E CONSUMI SOTTOUTENZE'!C339)&gt;0,'UNITA E CONSUMI SOTTOUTENZE'!B339,"")</f>
        <v/>
      </c>
      <c r="D314" s="83">
        <f>+IF(B314="",0,1*'DATI BOLLETTA'!$D$57*'DATI BOLLETTA'!$C$34*'Articolazione tariffaria'!$F$35)</f>
        <v>0</v>
      </c>
      <c r="E314" s="83">
        <f>+IF(B314="",0,1*'DATI BOLLETTA'!$D$58*'DATI BOLLETTA'!$C$34*'Articolazione tariffaria'!$F$36)</f>
        <v>0</v>
      </c>
      <c r="F314" s="83">
        <f>+IF(B314="",0,1*'DATI BOLLETTA'!$D$59*'DATI BOLLETTA'!$C$34*'Articolazione tariffaria'!$F$37)</f>
        <v>0</v>
      </c>
      <c r="G314" s="84">
        <f t="shared" si="72"/>
        <v>0</v>
      </c>
      <c r="H314" s="50"/>
      <c r="I314" s="130">
        <f>+IF('UNITA E CONSUMI SOTTOUTENZE'!E339&gt;'Articolazione tariffaria'!C$13*'RIPARTIZ SOTTO-UTENZA_dettagl'!C$310,('UNITA E CONSUMI SOTTOUTENZE'!E339-'Articolazione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tariffaria'!C$12*'RIPARTIZ SOTTO-UTENZA_dettagl'!C$310,('UNITA E CONSUMI SOTTOUTENZE'!E339-'Articolazione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tariffaria'!C$11*'RIPARTIZ SOTTO-UTENZA_dettagl'!C$310,('UNITA E CONSUMI SOTTOUTENZE'!E339-'Articolazione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tariffaria'!C$10*'RIPARTIZ SOTTO-UTENZA_dettagl'!C$310,('UNITA E CONSUMI SOTTOUTENZE'!E339-'Articolazione tariffaria'!C$10*'RIPARTIZ SOTTO-UTENZA_dettagl'!C$310)*'Articolazione tariffaria'!F$10+'Articolazione tariffaria'!D$9*'RIPARTIZ SOTTO-UTENZA_dettagl'!C$310*'Articolazione tariffaria'!F$9,'UNITA E CONSUMI SOTTOUTENZE'!E339*'Articolazione tariffaria'!F$9))))*'DATI BOLLETTA'!D$57</f>
        <v>0</v>
      </c>
      <c r="J314" s="83">
        <f>+'UNITA E CONSUMI SOTTOUTENZE'!E339*'Articolazione tariffaria'!$F$31*'DATI BOLLETTA'!$D$58</f>
        <v>0</v>
      </c>
      <c r="K314" s="83">
        <f>+'UNITA E CONSUMI SOTTOUTENZE'!E339*'Articolazione tariffaria'!$F$32*'DATI BOLLETTA'!$D$59</f>
        <v>0</v>
      </c>
      <c r="L314" s="84">
        <f t="shared" si="73"/>
        <v>0</v>
      </c>
      <c r="M314" s="50"/>
      <c r="N314" s="83">
        <f>+'UNITA E CONSUMI SOTTOUTENZE'!E339*'Articolazione tariffaria'!$F$59*'DATI BOLLETTA'!$D$57</f>
        <v>0</v>
      </c>
      <c r="O314" s="83">
        <f>+'UNITA E CONSUMI SOTTOUTENZE'!E339*'Articolazione tariffaria'!$F$59*'DATI BOLLETTA'!$D$58</f>
        <v>0</v>
      </c>
      <c r="P314" s="83">
        <f>+'UNITA E CONSUMI SOTTOUTENZE'!E339*'Articolazione tariffaria'!$F$59*'DATI BOLLETTA'!$D$59</f>
        <v>0</v>
      </c>
      <c r="Q314" s="84">
        <f t="shared" si="74"/>
        <v>0</v>
      </c>
      <c r="R314" s="50"/>
      <c r="S314" s="83">
        <f>+'UNITA E CONSUMI SOTTOUTENZE'!E339*'Articolazione tariffaria'!$F$49*'DATI BOLLETTA'!$D$57</f>
        <v>0</v>
      </c>
      <c r="T314" s="83">
        <f>+'UNITA E CONSUMI SOTTOUTENZE'!E339*'Articolazione tariffaria'!$F$50*'DATI BOLLETTA'!$D$58</f>
        <v>0</v>
      </c>
      <c r="U314" s="83">
        <f>+'UNITA E CONSUMI SOTTOUTENZE'!E339*'Articolazione tariffaria'!$F$51*'DATI BOLLETTA'!$D$59</f>
        <v>0</v>
      </c>
      <c r="V314" s="84">
        <f t="shared" si="75"/>
        <v>0</v>
      </c>
      <c r="W314" s="52"/>
      <c r="X314" s="83">
        <f t="shared" si="67"/>
        <v>0</v>
      </c>
      <c r="Y314" s="83">
        <f t="shared" si="68"/>
        <v>0</v>
      </c>
      <c r="Z314" s="83">
        <f t="shared" si="69"/>
        <v>0</v>
      </c>
      <c r="AA314" s="373" t="str">
        <f t="shared" si="70"/>
        <v/>
      </c>
      <c r="AB314" s="52"/>
      <c r="AC314" s="83">
        <f t="shared" si="71"/>
        <v>0</v>
      </c>
      <c r="AE314" s="107">
        <f t="shared" si="76"/>
        <v>0</v>
      </c>
    </row>
    <row r="315" spans="2:31" ht="21" x14ac:dyDescent="0.25">
      <c r="B315" s="363" t="str">
        <f>+IF(COUNTA('UNITA E CONSUMI SOTTOUTENZE'!C340)&gt;0,'UNITA E CONSUMI SOTTOUTENZE'!B340,"")</f>
        <v/>
      </c>
      <c r="D315" s="83">
        <f>+IF(B315="",0,1*'DATI BOLLETTA'!$D$57*'DATI BOLLETTA'!$C$34*'Articolazione tariffaria'!$F$35)</f>
        <v>0</v>
      </c>
      <c r="E315" s="83">
        <f>+IF(B315="",0,1*'DATI BOLLETTA'!$D$58*'DATI BOLLETTA'!$C$34*'Articolazione tariffaria'!$F$36)</f>
        <v>0</v>
      </c>
      <c r="F315" s="83">
        <f>+IF(B315="",0,1*'DATI BOLLETTA'!$D$59*'DATI BOLLETTA'!$C$34*'Articolazione tariffaria'!$F$37)</f>
        <v>0</v>
      </c>
      <c r="G315" s="84">
        <f t="shared" si="72"/>
        <v>0</v>
      </c>
      <c r="H315" s="50"/>
      <c r="I315" s="130">
        <f>+IF('UNITA E CONSUMI SOTTOUTENZE'!E340&gt;'Articolazione tariffaria'!C$13*'RIPARTIZ SOTTO-UTENZA_dettagl'!C$310,('UNITA E CONSUMI SOTTOUTENZE'!E340-'Articolazione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tariffaria'!C$12*'RIPARTIZ SOTTO-UTENZA_dettagl'!C$310,('UNITA E CONSUMI SOTTOUTENZE'!E340-'Articolazione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tariffaria'!C$11*'RIPARTIZ SOTTO-UTENZA_dettagl'!C$310,('UNITA E CONSUMI SOTTOUTENZE'!E340-'Articolazione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tariffaria'!C$10*'RIPARTIZ SOTTO-UTENZA_dettagl'!C$310,('UNITA E CONSUMI SOTTOUTENZE'!E340-'Articolazione tariffaria'!C$10*'RIPARTIZ SOTTO-UTENZA_dettagl'!C$310)*'Articolazione tariffaria'!F$10+'Articolazione tariffaria'!D$9*'RIPARTIZ SOTTO-UTENZA_dettagl'!C$310*'Articolazione tariffaria'!F$9,'UNITA E CONSUMI SOTTOUTENZE'!E340*'Articolazione tariffaria'!F$9))))*'DATI BOLLETTA'!D$57</f>
        <v>0</v>
      </c>
      <c r="J315" s="83">
        <f>+'UNITA E CONSUMI SOTTOUTENZE'!E340*'Articolazione tariffaria'!$F$31*'DATI BOLLETTA'!$D$58</f>
        <v>0</v>
      </c>
      <c r="K315" s="83">
        <f>+'UNITA E CONSUMI SOTTOUTENZE'!E340*'Articolazione tariffaria'!$F$32*'DATI BOLLETTA'!$D$59</f>
        <v>0</v>
      </c>
      <c r="L315" s="84">
        <f t="shared" si="73"/>
        <v>0</v>
      </c>
      <c r="M315" s="50"/>
      <c r="N315" s="83">
        <f>+'UNITA E CONSUMI SOTTOUTENZE'!E340*'Articolazione tariffaria'!$F$59*'DATI BOLLETTA'!$D$57</f>
        <v>0</v>
      </c>
      <c r="O315" s="83">
        <f>+'UNITA E CONSUMI SOTTOUTENZE'!E340*'Articolazione tariffaria'!$F$59*'DATI BOLLETTA'!$D$58</f>
        <v>0</v>
      </c>
      <c r="P315" s="83">
        <f>+'UNITA E CONSUMI SOTTOUTENZE'!E340*'Articolazione tariffaria'!$F$59*'DATI BOLLETTA'!$D$59</f>
        <v>0</v>
      </c>
      <c r="Q315" s="84">
        <f t="shared" si="74"/>
        <v>0</v>
      </c>
      <c r="R315" s="50"/>
      <c r="S315" s="83">
        <f>+'UNITA E CONSUMI SOTTOUTENZE'!E340*'Articolazione tariffaria'!$F$49*'DATI BOLLETTA'!$D$57</f>
        <v>0</v>
      </c>
      <c r="T315" s="83">
        <f>+'UNITA E CONSUMI SOTTOUTENZE'!E340*'Articolazione tariffaria'!$F$50*'DATI BOLLETTA'!$D$58</f>
        <v>0</v>
      </c>
      <c r="U315" s="83">
        <f>+'UNITA E CONSUMI SOTTOUTENZE'!E340*'Articolazione tariffaria'!$F$51*'DATI BOLLETTA'!$D$59</f>
        <v>0</v>
      </c>
      <c r="V315" s="84">
        <f t="shared" si="75"/>
        <v>0</v>
      </c>
      <c r="W315" s="52"/>
      <c r="X315" s="83">
        <f t="shared" si="67"/>
        <v>0</v>
      </c>
      <c r="Y315" s="83">
        <f t="shared" si="68"/>
        <v>0</v>
      </c>
      <c r="Z315" s="83">
        <f t="shared" si="69"/>
        <v>0</v>
      </c>
      <c r="AA315" s="373" t="str">
        <f t="shared" si="70"/>
        <v/>
      </c>
      <c r="AB315" s="52"/>
      <c r="AC315" s="83">
        <f t="shared" si="71"/>
        <v>0</v>
      </c>
      <c r="AE315" s="107">
        <f t="shared" si="76"/>
        <v>0</v>
      </c>
    </row>
    <row r="316" spans="2:31" ht="21" x14ac:dyDescent="0.25">
      <c r="B316" s="363" t="str">
        <f>+IF(COUNTA('UNITA E CONSUMI SOTTOUTENZE'!C341)&gt;0,'UNITA E CONSUMI SOTTOUTENZE'!B341,"")</f>
        <v/>
      </c>
      <c r="D316" s="83">
        <f>+IF(B316="",0,1*'DATI BOLLETTA'!$D$57*'DATI BOLLETTA'!$C$34*'Articolazione tariffaria'!$F$35)</f>
        <v>0</v>
      </c>
      <c r="E316" s="83">
        <f>+IF(B316="",0,1*'DATI BOLLETTA'!$D$58*'DATI BOLLETTA'!$C$34*'Articolazione tariffaria'!$F$36)</f>
        <v>0</v>
      </c>
      <c r="F316" s="83">
        <f>+IF(B316="",0,1*'DATI BOLLETTA'!$D$59*'DATI BOLLETTA'!$C$34*'Articolazione tariffaria'!$F$37)</f>
        <v>0</v>
      </c>
      <c r="G316" s="84">
        <f t="shared" si="72"/>
        <v>0</v>
      </c>
      <c r="H316" s="50"/>
      <c r="I316" s="130">
        <f>+IF('UNITA E CONSUMI SOTTOUTENZE'!E341&gt;'Articolazione tariffaria'!C$13*'RIPARTIZ SOTTO-UTENZA_dettagl'!C$310,('UNITA E CONSUMI SOTTOUTENZE'!E341-'Articolazione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tariffaria'!C$12*'RIPARTIZ SOTTO-UTENZA_dettagl'!C$310,('UNITA E CONSUMI SOTTOUTENZE'!E341-'Articolazione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tariffaria'!C$11*'RIPARTIZ SOTTO-UTENZA_dettagl'!C$310,('UNITA E CONSUMI SOTTOUTENZE'!E341-'Articolazione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tariffaria'!C$10*'RIPARTIZ SOTTO-UTENZA_dettagl'!C$310,('UNITA E CONSUMI SOTTOUTENZE'!E341-'Articolazione tariffaria'!C$10*'RIPARTIZ SOTTO-UTENZA_dettagl'!C$310)*'Articolazione tariffaria'!F$10+'Articolazione tariffaria'!D$9*'RIPARTIZ SOTTO-UTENZA_dettagl'!C$310*'Articolazione tariffaria'!F$9,'UNITA E CONSUMI SOTTOUTENZE'!E341*'Articolazione tariffaria'!F$9))))*'DATI BOLLETTA'!D$57</f>
        <v>0</v>
      </c>
      <c r="J316" s="83">
        <f>+'UNITA E CONSUMI SOTTOUTENZE'!E341*'Articolazione tariffaria'!$F$31*'DATI BOLLETTA'!$D$58</f>
        <v>0</v>
      </c>
      <c r="K316" s="83">
        <f>+'UNITA E CONSUMI SOTTOUTENZE'!E341*'Articolazione tariffaria'!$F$32*'DATI BOLLETTA'!$D$59</f>
        <v>0</v>
      </c>
      <c r="L316" s="84">
        <f t="shared" si="73"/>
        <v>0</v>
      </c>
      <c r="M316" s="50"/>
      <c r="N316" s="83">
        <f>+'UNITA E CONSUMI SOTTOUTENZE'!E341*'Articolazione tariffaria'!$F$59*'DATI BOLLETTA'!$D$57</f>
        <v>0</v>
      </c>
      <c r="O316" s="83">
        <f>+'UNITA E CONSUMI SOTTOUTENZE'!E341*'Articolazione tariffaria'!$F$59*'DATI BOLLETTA'!$D$58</f>
        <v>0</v>
      </c>
      <c r="P316" s="83">
        <f>+'UNITA E CONSUMI SOTTOUTENZE'!E341*'Articolazione tariffaria'!$F$59*'DATI BOLLETTA'!$D$59</f>
        <v>0</v>
      </c>
      <c r="Q316" s="84">
        <f t="shared" si="74"/>
        <v>0</v>
      </c>
      <c r="R316" s="50"/>
      <c r="S316" s="83">
        <f>+'UNITA E CONSUMI SOTTOUTENZE'!E341*'Articolazione tariffaria'!$F$49*'DATI BOLLETTA'!$D$57</f>
        <v>0</v>
      </c>
      <c r="T316" s="83">
        <f>+'UNITA E CONSUMI SOTTOUTENZE'!E341*'Articolazione tariffaria'!$F$50*'DATI BOLLETTA'!$D$58</f>
        <v>0</v>
      </c>
      <c r="U316" s="83">
        <f>+'UNITA E CONSUMI SOTTOUTENZE'!E341*'Articolazione tariffaria'!$F$51*'DATI BOLLETTA'!$D$59</f>
        <v>0</v>
      </c>
      <c r="V316" s="84">
        <f t="shared" si="75"/>
        <v>0</v>
      </c>
      <c r="W316" s="52"/>
      <c r="X316" s="83">
        <f t="shared" si="67"/>
        <v>0</v>
      </c>
      <c r="Y316" s="83">
        <f t="shared" si="68"/>
        <v>0</v>
      </c>
      <c r="Z316" s="83">
        <f t="shared" si="69"/>
        <v>0</v>
      </c>
      <c r="AA316" s="373" t="str">
        <f t="shared" si="70"/>
        <v/>
      </c>
      <c r="AB316" s="52"/>
      <c r="AC316" s="83">
        <f t="shared" si="71"/>
        <v>0</v>
      </c>
      <c r="AE316" s="107">
        <f t="shared" si="76"/>
        <v>0</v>
      </c>
    </row>
    <row r="317" spans="2:31" ht="21" x14ac:dyDescent="0.25">
      <c r="B317" s="363" t="str">
        <f>+IF(COUNTA('UNITA E CONSUMI SOTTOUTENZE'!C342)&gt;0,'UNITA E CONSUMI SOTTOUTENZE'!B342,"")</f>
        <v/>
      </c>
      <c r="D317" s="83">
        <f>+IF(B317="",0,1*'DATI BOLLETTA'!$D$57*'DATI BOLLETTA'!$C$34*'Articolazione tariffaria'!$F$35)</f>
        <v>0</v>
      </c>
      <c r="E317" s="83">
        <f>+IF(B317="",0,1*'DATI BOLLETTA'!$D$58*'DATI BOLLETTA'!$C$34*'Articolazione tariffaria'!$F$36)</f>
        <v>0</v>
      </c>
      <c r="F317" s="83">
        <f>+IF(B317="",0,1*'DATI BOLLETTA'!$D$59*'DATI BOLLETTA'!$C$34*'Articolazione tariffaria'!$F$37)</f>
        <v>0</v>
      </c>
      <c r="G317" s="84">
        <f t="shared" si="72"/>
        <v>0</v>
      </c>
      <c r="H317" s="50"/>
      <c r="I317" s="130">
        <f>+IF('UNITA E CONSUMI SOTTOUTENZE'!E342&gt;'Articolazione tariffaria'!C$13*'RIPARTIZ SOTTO-UTENZA_dettagl'!C$310,('UNITA E CONSUMI SOTTOUTENZE'!E342-'Articolazione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tariffaria'!C$12*'RIPARTIZ SOTTO-UTENZA_dettagl'!C$310,('UNITA E CONSUMI SOTTOUTENZE'!E342-'Articolazione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tariffaria'!C$11*'RIPARTIZ SOTTO-UTENZA_dettagl'!C$310,('UNITA E CONSUMI SOTTOUTENZE'!E342-'Articolazione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tariffaria'!C$10*'RIPARTIZ SOTTO-UTENZA_dettagl'!C$310,('UNITA E CONSUMI SOTTOUTENZE'!E342-'Articolazione tariffaria'!C$10*'RIPARTIZ SOTTO-UTENZA_dettagl'!C$310)*'Articolazione tariffaria'!F$10+'Articolazione tariffaria'!D$9*'RIPARTIZ SOTTO-UTENZA_dettagl'!C$310*'Articolazione tariffaria'!F$9,'UNITA E CONSUMI SOTTOUTENZE'!E342*'Articolazione tariffaria'!F$9))))*'DATI BOLLETTA'!D$57</f>
        <v>0</v>
      </c>
      <c r="J317" s="83">
        <f>+'UNITA E CONSUMI SOTTOUTENZE'!E342*'Articolazione tariffaria'!$F$31*'DATI BOLLETTA'!$D$58</f>
        <v>0</v>
      </c>
      <c r="K317" s="83">
        <f>+'UNITA E CONSUMI SOTTOUTENZE'!E342*'Articolazione tariffaria'!$F$32*'DATI BOLLETTA'!$D$59</f>
        <v>0</v>
      </c>
      <c r="L317" s="84">
        <f t="shared" si="73"/>
        <v>0</v>
      </c>
      <c r="M317" s="50"/>
      <c r="N317" s="83">
        <f>+'UNITA E CONSUMI SOTTOUTENZE'!E342*'Articolazione tariffaria'!$F$59*'DATI BOLLETTA'!$D$57</f>
        <v>0</v>
      </c>
      <c r="O317" s="83">
        <f>+'UNITA E CONSUMI SOTTOUTENZE'!E342*'Articolazione tariffaria'!$F$59*'DATI BOLLETTA'!$D$58</f>
        <v>0</v>
      </c>
      <c r="P317" s="83">
        <f>+'UNITA E CONSUMI SOTTOUTENZE'!E342*'Articolazione tariffaria'!$F$59*'DATI BOLLETTA'!$D$59</f>
        <v>0</v>
      </c>
      <c r="Q317" s="84">
        <f t="shared" si="74"/>
        <v>0</v>
      </c>
      <c r="R317" s="50"/>
      <c r="S317" s="83">
        <f>+'UNITA E CONSUMI SOTTOUTENZE'!E342*'Articolazione tariffaria'!$F$49*'DATI BOLLETTA'!$D$57</f>
        <v>0</v>
      </c>
      <c r="T317" s="83">
        <f>+'UNITA E CONSUMI SOTTOUTENZE'!E342*'Articolazione tariffaria'!$F$50*'DATI BOLLETTA'!$D$58</f>
        <v>0</v>
      </c>
      <c r="U317" s="83">
        <f>+'UNITA E CONSUMI SOTTOUTENZE'!E342*'Articolazione tariffaria'!$F$51*'DATI BOLLETTA'!$D$59</f>
        <v>0</v>
      </c>
      <c r="V317" s="84">
        <f t="shared" si="75"/>
        <v>0</v>
      </c>
      <c r="W317" s="52"/>
      <c r="X317" s="83">
        <f t="shared" si="67"/>
        <v>0</v>
      </c>
      <c r="Y317" s="83">
        <f t="shared" si="68"/>
        <v>0</v>
      </c>
      <c r="Z317" s="83">
        <f t="shared" si="69"/>
        <v>0</v>
      </c>
      <c r="AA317" s="373" t="str">
        <f t="shared" si="70"/>
        <v/>
      </c>
      <c r="AB317" s="52"/>
      <c r="AC317" s="83">
        <f t="shared" si="71"/>
        <v>0</v>
      </c>
      <c r="AE317" s="107">
        <f t="shared" si="76"/>
        <v>0</v>
      </c>
    </row>
    <row r="318" spans="2:31" ht="21" x14ac:dyDescent="0.25">
      <c r="B318" s="363" t="str">
        <f>+IF(COUNTA('UNITA E CONSUMI SOTTOUTENZE'!C343)&gt;0,'UNITA E CONSUMI SOTTOUTENZE'!B343,"")</f>
        <v/>
      </c>
      <c r="D318" s="83">
        <f>+IF(B318="",0,1*'DATI BOLLETTA'!$D$57*'DATI BOLLETTA'!$C$34*'Articolazione tariffaria'!$F$35)</f>
        <v>0</v>
      </c>
      <c r="E318" s="83">
        <f>+IF(B318="",0,1*'DATI BOLLETTA'!$D$58*'DATI BOLLETTA'!$C$34*'Articolazione tariffaria'!$F$36)</f>
        <v>0</v>
      </c>
      <c r="F318" s="83">
        <f>+IF(B318="",0,1*'DATI BOLLETTA'!$D$59*'DATI BOLLETTA'!$C$34*'Articolazione tariffaria'!$F$37)</f>
        <v>0</v>
      </c>
      <c r="G318" s="84">
        <f t="shared" si="72"/>
        <v>0</v>
      </c>
      <c r="H318" s="50"/>
      <c r="I318" s="130">
        <f>+IF('UNITA E CONSUMI SOTTOUTENZE'!E343&gt;'Articolazione tariffaria'!C$13*'RIPARTIZ SOTTO-UTENZA_dettagl'!C$310,('UNITA E CONSUMI SOTTOUTENZE'!E343-'Articolazione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tariffaria'!C$12*'RIPARTIZ SOTTO-UTENZA_dettagl'!C$310,('UNITA E CONSUMI SOTTOUTENZE'!E343-'Articolazione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tariffaria'!C$11*'RIPARTIZ SOTTO-UTENZA_dettagl'!C$310,('UNITA E CONSUMI SOTTOUTENZE'!E343-'Articolazione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tariffaria'!C$10*'RIPARTIZ SOTTO-UTENZA_dettagl'!C$310,('UNITA E CONSUMI SOTTOUTENZE'!E343-'Articolazione tariffaria'!C$10*'RIPARTIZ SOTTO-UTENZA_dettagl'!C$310)*'Articolazione tariffaria'!F$10+'Articolazione tariffaria'!D$9*'RIPARTIZ SOTTO-UTENZA_dettagl'!C$310*'Articolazione tariffaria'!F$9,'UNITA E CONSUMI SOTTOUTENZE'!E343*'Articolazione tariffaria'!F$9))))*'DATI BOLLETTA'!D$57</f>
        <v>0</v>
      </c>
      <c r="J318" s="83">
        <f>+'UNITA E CONSUMI SOTTOUTENZE'!E343*'Articolazione tariffaria'!$F$31*'DATI BOLLETTA'!$D$58</f>
        <v>0</v>
      </c>
      <c r="K318" s="83">
        <f>+'UNITA E CONSUMI SOTTOUTENZE'!E343*'Articolazione tariffaria'!$F$32*'DATI BOLLETTA'!$D$59</f>
        <v>0</v>
      </c>
      <c r="L318" s="84">
        <f t="shared" si="73"/>
        <v>0</v>
      </c>
      <c r="M318" s="50"/>
      <c r="N318" s="83">
        <f>+'UNITA E CONSUMI SOTTOUTENZE'!E343*'Articolazione tariffaria'!$F$59*'DATI BOLLETTA'!$D$57</f>
        <v>0</v>
      </c>
      <c r="O318" s="83">
        <f>+'UNITA E CONSUMI SOTTOUTENZE'!E343*'Articolazione tariffaria'!$F$59*'DATI BOLLETTA'!$D$58</f>
        <v>0</v>
      </c>
      <c r="P318" s="83">
        <f>+'UNITA E CONSUMI SOTTOUTENZE'!E343*'Articolazione tariffaria'!$F$59*'DATI BOLLETTA'!$D$59</f>
        <v>0</v>
      </c>
      <c r="Q318" s="84">
        <f t="shared" si="74"/>
        <v>0</v>
      </c>
      <c r="R318" s="50"/>
      <c r="S318" s="83">
        <f>+'UNITA E CONSUMI SOTTOUTENZE'!E343*'Articolazione tariffaria'!$F$49*'DATI BOLLETTA'!$D$57</f>
        <v>0</v>
      </c>
      <c r="T318" s="83">
        <f>+'UNITA E CONSUMI SOTTOUTENZE'!E343*'Articolazione tariffaria'!$F$50*'DATI BOLLETTA'!$D$58</f>
        <v>0</v>
      </c>
      <c r="U318" s="83">
        <f>+'UNITA E CONSUMI SOTTOUTENZE'!E343*'Articolazione tariffaria'!$F$51*'DATI BOLLETTA'!$D$59</f>
        <v>0</v>
      </c>
      <c r="V318" s="84">
        <f t="shared" si="75"/>
        <v>0</v>
      </c>
      <c r="W318" s="52"/>
      <c r="X318" s="83">
        <f t="shared" si="67"/>
        <v>0</v>
      </c>
      <c r="Y318" s="83">
        <f t="shared" si="68"/>
        <v>0</v>
      </c>
      <c r="Z318" s="83">
        <f t="shared" si="69"/>
        <v>0</v>
      </c>
      <c r="AA318" s="373" t="str">
        <f t="shared" si="70"/>
        <v/>
      </c>
      <c r="AB318" s="52"/>
      <c r="AC318" s="83">
        <f t="shared" si="71"/>
        <v>0</v>
      </c>
      <c r="AE318" s="107">
        <f t="shared" si="76"/>
        <v>0</v>
      </c>
    </row>
    <row r="319" spans="2:31" ht="21" x14ac:dyDescent="0.25">
      <c r="B319" s="363" t="str">
        <f>+IF(COUNTA('UNITA E CONSUMI SOTTOUTENZE'!C344)&gt;0,'UNITA E CONSUMI SOTTOUTENZE'!B344,"")</f>
        <v/>
      </c>
      <c r="D319" s="83">
        <f>+IF(B319="",0,1*'DATI BOLLETTA'!$D$57*'DATI BOLLETTA'!$C$34*'Articolazione tariffaria'!$F$35)</f>
        <v>0</v>
      </c>
      <c r="E319" s="83">
        <f>+IF(B319="",0,1*'DATI BOLLETTA'!$D$58*'DATI BOLLETTA'!$C$34*'Articolazione tariffaria'!$F$36)</f>
        <v>0</v>
      </c>
      <c r="F319" s="83">
        <f>+IF(B319="",0,1*'DATI BOLLETTA'!$D$59*'DATI BOLLETTA'!$C$34*'Articolazione tariffaria'!$F$37)</f>
        <v>0</v>
      </c>
      <c r="G319" s="84">
        <f t="shared" si="72"/>
        <v>0</v>
      </c>
      <c r="H319" s="50"/>
      <c r="I319" s="130">
        <f>+IF('UNITA E CONSUMI SOTTOUTENZE'!E344&gt;'Articolazione tariffaria'!C$13*'RIPARTIZ SOTTO-UTENZA_dettagl'!C$310,('UNITA E CONSUMI SOTTOUTENZE'!E344-'Articolazione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tariffaria'!C$12*'RIPARTIZ SOTTO-UTENZA_dettagl'!C$310,('UNITA E CONSUMI SOTTOUTENZE'!E344-'Articolazione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tariffaria'!C$11*'RIPARTIZ SOTTO-UTENZA_dettagl'!C$310,('UNITA E CONSUMI SOTTOUTENZE'!E344-'Articolazione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tariffaria'!C$10*'RIPARTIZ SOTTO-UTENZA_dettagl'!C$310,('UNITA E CONSUMI SOTTOUTENZE'!E344-'Articolazione tariffaria'!C$10*'RIPARTIZ SOTTO-UTENZA_dettagl'!C$310)*'Articolazione tariffaria'!F$10+'Articolazione tariffaria'!D$9*'RIPARTIZ SOTTO-UTENZA_dettagl'!C$310*'Articolazione tariffaria'!F$9,'UNITA E CONSUMI SOTTOUTENZE'!E344*'Articolazione tariffaria'!F$9))))*'DATI BOLLETTA'!D$57</f>
        <v>0</v>
      </c>
      <c r="J319" s="83">
        <f>+'UNITA E CONSUMI SOTTOUTENZE'!E344*'Articolazione tariffaria'!$F$31*'DATI BOLLETTA'!$D$58</f>
        <v>0</v>
      </c>
      <c r="K319" s="83">
        <f>+'UNITA E CONSUMI SOTTOUTENZE'!E344*'Articolazione tariffaria'!$F$32*'DATI BOLLETTA'!$D$59</f>
        <v>0</v>
      </c>
      <c r="L319" s="84">
        <f t="shared" si="73"/>
        <v>0</v>
      </c>
      <c r="M319" s="50"/>
      <c r="N319" s="83">
        <f>+'UNITA E CONSUMI SOTTOUTENZE'!E344*'Articolazione tariffaria'!$F$59*'DATI BOLLETTA'!$D$57</f>
        <v>0</v>
      </c>
      <c r="O319" s="83">
        <f>+'UNITA E CONSUMI SOTTOUTENZE'!E344*'Articolazione tariffaria'!$F$59*'DATI BOLLETTA'!$D$58</f>
        <v>0</v>
      </c>
      <c r="P319" s="83">
        <f>+'UNITA E CONSUMI SOTTOUTENZE'!E344*'Articolazione tariffaria'!$F$59*'DATI BOLLETTA'!$D$59</f>
        <v>0</v>
      </c>
      <c r="Q319" s="84">
        <f t="shared" si="74"/>
        <v>0</v>
      </c>
      <c r="R319" s="50"/>
      <c r="S319" s="83">
        <f>+'UNITA E CONSUMI SOTTOUTENZE'!E344*'Articolazione tariffaria'!$F$49*'DATI BOLLETTA'!$D$57</f>
        <v>0</v>
      </c>
      <c r="T319" s="83">
        <f>+'UNITA E CONSUMI SOTTOUTENZE'!E344*'Articolazione tariffaria'!$F$50*'DATI BOLLETTA'!$D$58</f>
        <v>0</v>
      </c>
      <c r="U319" s="83">
        <f>+'UNITA E CONSUMI SOTTOUTENZE'!E344*'Articolazione tariffaria'!$F$51*'DATI BOLLETTA'!$D$59</f>
        <v>0</v>
      </c>
      <c r="V319" s="84">
        <f t="shared" si="75"/>
        <v>0</v>
      </c>
      <c r="W319" s="52"/>
      <c r="X319" s="83">
        <f t="shared" si="67"/>
        <v>0</v>
      </c>
      <c r="Y319" s="83">
        <f t="shared" si="68"/>
        <v>0</v>
      </c>
      <c r="Z319" s="83">
        <f t="shared" si="69"/>
        <v>0</v>
      </c>
      <c r="AA319" s="373" t="str">
        <f t="shared" si="70"/>
        <v/>
      </c>
      <c r="AB319" s="52"/>
      <c r="AC319" s="83">
        <f t="shared" si="71"/>
        <v>0</v>
      </c>
      <c r="AE319" s="107">
        <f t="shared" si="76"/>
        <v>0</v>
      </c>
    </row>
    <row r="320" spans="2:31" ht="21" x14ac:dyDescent="0.25">
      <c r="B320" s="363" t="str">
        <f>+IF(COUNTA('UNITA E CONSUMI SOTTOUTENZE'!C345)&gt;0,'UNITA E CONSUMI SOTTOUTENZE'!B345,"")</f>
        <v/>
      </c>
      <c r="D320" s="83">
        <f>+IF(B320="",0,1*'DATI BOLLETTA'!$D$57*'DATI BOLLETTA'!$C$34*'Articolazione tariffaria'!$F$35)</f>
        <v>0</v>
      </c>
      <c r="E320" s="83">
        <f>+IF(B320="",0,1*'DATI BOLLETTA'!$D$58*'DATI BOLLETTA'!$C$34*'Articolazione tariffaria'!$F$36)</f>
        <v>0</v>
      </c>
      <c r="F320" s="83">
        <f>+IF(B320="",0,1*'DATI BOLLETTA'!$D$59*'DATI BOLLETTA'!$C$34*'Articolazione tariffaria'!$F$37)</f>
        <v>0</v>
      </c>
      <c r="G320" s="84">
        <f t="shared" si="72"/>
        <v>0</v>
      </c>
      <c r="H320" s="50"/>
      <c r="I320" s="130">
        <f>+IF('UNITA E CONSUMI SOTTOUTENZE'!E345&gt;'Articolazione tariffaria'!C$13*'RIPARTIZ SOTTO-UTENZA_dettagl'!C$310,('UNITA E CONSUMI SOTTOUTENZE'!E345-'Articolazione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tariffaria'!C$12*'RIPARTIZ SOTTO-UTENZA_dettagl'!C$310,('UNITA E CONSUMI SOTTOUTENZE'!E345-'Articolazione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tariffaria'!C$11*'RIPARTIZ SOTTO-UTENZA_dettagl'!C$310,('UNITA E CONSUMI SOTTOUTENZE'!E345-'Articolazione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tariffaria'!C$10*'RIPARTIZ SOTTO-UTENZA_dettagl'!C$310,('UNITA E CONSUMI SOTTOUTENZE'!E345-'Articolazione tariffaria'!C$10*'RIPARTIZ SOTTO-UTENZA_dettagl'!C$310)*'Articolazione tariffaria'!F$10+'Articolazione tariffaria'!D$9*'RIPARTIZ SOTTO-UTENZA_dettagl'!C$310*'Articolazione tariffaria'!F$9,'UNITA E CONSUMI SOTTOUTENZE'!E345*'Articolazione tariffaria'!F$9))))*'DATI BOLLETTA'!D$57</f>
        <v>0</v>
      </c>
      <c r="J320" s="83">
        <f>+'UNITA E CONSUMI SOTTOUTENZE'!E345*'Articolazione tariffaria'!$F$31*'DATI BOLLETTA'!$D$58</f>
        <v>0</v>
      </c>
      <c r="K320" s="83">
        <f>+'UNITA E CONSUMI SOTTOUTENZE'!E345*'Articolazione tariffaria'!$F$32*'DATI BOLLETTA'!$D$59</f>
        <v>0</v>
      </c>
      <c r="L320" s="84">
        <f t="shared" si="73"/>
        <v>0</v>
      </c>
      <c r="M320" s="50"/>
      <c r="N320" s="83">
        <f>+'UNITA E CONSUMI SOTTOUTENZE'!E345*'Articolazione tariffaria'!$F$59*'DATI BOLLETTA'!$D$57</f>
        <v>0</v>
      </c>
      <c r="O320" s="83">
        <f>+'UNITA E CONSUMI SOTTOUTENZE'!E345*'Articolazione tariffaria'!$F$59*'DATI BOLLETTA'!$D$58</f>
        <v>0</v>
      </c>
      <c r="P320" s="83">
        <f>+'UNITA E CONSUMI SOTTOUTENZE'!E345*'Articolazione tariffaria'!$F$59*'DATI BOLLETTA'!$D$59</f>
        <v>0</v>
      </c>
      <c r="Q320" s="84">
        <f t="shared" si="74"/>
        <v>0</v>
      </c>
      <c r="R320" s="50"/>
      <c r="S320" s="83">
        <f>+'UNITA E CONSUMI SOTTOUTENZE'!E345*'Articolazione tariffaria'!$F$49*'DATI BOLLETTA'!$D$57</f>
        <v>0</v>
      </c>
      <c r="T320" s="83">
        <f>+'UNITA E CONSUMI SOTTOUTENZE'!E345*'Articolazione tariffaria'!$F$50*'DATI BOLLETTA'!$D$58</f>
        <v>0</v>
      </c>
      <c r="U320" s="83">
        <f>+'UNITA E CONSUMI SOTTOUTENZE'!E345*'Articolazione tariffaria'!$F$51*'DATI BOLLETTA'!$D$59</f>
        <v>0</v>
      </c>
      <c r="V320" s="84">
        <f t="shared" si="75"/>
        <v>0</v>
      </c>
      <c r="W320" s="52"/>
      <c r="X320" s="83">
        <f t="shared" si="67"/>
        <v>0</v>
      </c>
      <c r="Y320" s="83">
        <f t="shared" si="68"/>
        <v>0</v>
      </c>
      <c r="Z320" s="83">
        <f t="shared" si="69"/>
        <v>0</v>
      </c>
      <c r="AA320" s="373" t="str">
        <f t="shared" si="70"/>
        <v/>
      </c>
      <c r="AB320" s="52"/>
      <c r="AC320" s="83">
        <f t="shared" si="71"/>
        <v>0</v>
      </c>
      <c r="AE320" s="107">
        <f t="shared" si="76"/>
        <v>0</v>
      </c>
    </row>
    <row r="321" spans="2:31" ht="21" x14ac:dyDescent="0.25">
      <c r="B321" s="363" t="str">
        <f>+IF(COUNTA('UNITA E CONSUMI SOTTOUTENZE'!C346)&gt;0,'UNITA E CONSUMI SOTTOUTENZE'!B346,"")</f>
        <v/>
      </c>
      <c r="D321" s="83">
        <f>+IF(B321="",0,1*'DATI BOLLETTA'!$D$57*'DATI BOLLETTA'!$C$34*'Articolazione tariffaria'!$F$35)</f>
        <v>0</v>
      </c>
      <c r="E321" s="83">
        <f>+IF(B321="",0,1*'DATI BOLLETTA'!$D$58*'DATI BOLLETTA'!$C$34*'Articolazione tariffaria'!$F$36)</f>
        <v>0</v>
      </c>
      <c r="F321" s="83">
        <f>+IF(B321="",0,1*'DATI BOLLETTA'!$D$59*'DATI BOLLETTA'!$C$34*'Articolazione tariffaria'!$F$37)</f>
        <v>0</v>
      </c>
      <c r="G321" s="84">
        <f t="shared" si="72"/>
        <v>0</v>
      </c>
      <c r="H321" s="50"/>
      <c r="I321" s="130">
        <f>+IF('UNITA E CONSUMI SOTTOUTENZE'!E346&gt;'Articolazione tariffaria'!C$13*'RIPARTIZ SOTTO-UTENZA_dettagl'!C$310,('UNITA E CONSUMI SOTTOUTENZE'!E346-'Articolazione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tariffaria'!C$12*'RIPARTIZ SOTTO-UTENZA_dettagl'!C$310,('UNITA E CONSUMI SOTTOUTENZE'!E346-'Articolazione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tariffaria'!C$11*'RIPARTIZ SOTTO-UTENZA_dettagl'!C$310,('UNITA E CONSUMI SOTTOUTENZE'!E346-'Articolazione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tariffaria'!C$10*'RIPARTIZ SOTTO-UTENZA_dettagl'!C$310,('UNITA E CONSUMI SOTTOUTENZE'!E346-'Articolazione tariffaria'!C$10*'RIPARTIZ SOTTO-UTENZA_dettagl'!C$310)*'Articolazione tariffaria'!F$10+'Articolazione tariffaria'!D$9*'RIPARTIZ SOTTO-UTENZA_dettagl'!C$310*'Articolazione tariffaria'!F$9,'UNITA E CONSUMI SOTTOUTENZE'!E346*'Articolazione tariffaria'!F$9))))*'DATI BOLLETTA'!D$57</f>
        <v>0</v>
      </c>
      <c r="J321" s="83">
        <f>+'UNITA E CONSUMI SOTTOUTENZE'!E346*'Articolazione tariffaria'!$F$31*'DATI BOLLETTA'!$D$58</f>
        <v>0</v>
      </c>
      <c r="K321" s="83">
        <f>+'UNITA E CONSUMI SOTTOUTENZE'!E346*'Articolazione tariffaria'!$F$32*'DATI BOLLETTA'!$D$59</f>
        <v>0</v>
      </c>
      <c r="L321" s="84">
        <f t="shared" si="73"/>
        <v>0</v>
      </c>
      <c r="M321" s="50"/>
      <c r="N321" s="83">
        <f>+'UNITA E CONSUMI SOTTOUTENZE'!E346*'Articolazione tariffaria'!$F$59*'DATI BOLLETTA'!$D$57</f>
        <v>0</v>
      </c>
      <c r="O321" s="83">
        <f>+'UNITA E CONSUMI SOTTOUTENZE'!E346*'Articolazione tariffaria'!$F$59*'DATI BOLLETTA'!$D$58</f>
        <v>0</v>
      </c>
      <c r="P321" s="83">
        <f>+'UNITA E CONSUMI SOTTOUTENZE'!E346*'Articolazione tariffaria'!$F$59*'DATI BOLLETTA'!$D$59</f>
        <v>0</v>
      </c>
      <c r="Q321" s="84">
        <f t="shared" si="74"/>
        <v>0</v>
      </c>
      <c r="R321" s="50"/>
      <c r="S321" s="83">
        <f>+'UNITA E CONSUMI SOTTOUTENZE'!E346*'Articolazione tariffaria'!$F$49*'DATI BOLLETTA'!$D$57</f>
        <v>0</v>
      </c>
      <c r="T321" s="83">
        <f>+'UNITA E CONSUMI SOTTOUTENZE'!E346*'Articolazione tariffaria'!$F$50*'DATI BOLLETTA'!$D$58</f>
        <v>0</v>
      </c>
      <c r="U321" s="83">
        <f>+'UNITA E CONSUMI SOTTOUTENZE'!E346*'Articolazione tariffaria'!$F$51*'DATI BOLLETTA'!$D$59</f>
        <v>0</v>
      </c>
      <c r="V321" s="84">
        <f t="shared" si="75"/>
        <v>0</v>
      </c>
      <c r="W321" s="52"/>
      <c r="X321" s="83">
        <f t="shared" si="67"/>
        <v>0</v>
      </c>
      <c r="Y321" s="83">
        <f t="shared" si="68"/>
        <v>0</v>
      </c>
      <c r="Z321" s="83">
        <f t="shared" si="69"/>
        <v>0</v>
      </c>
      <c r="AA321" s="373" t="str">
        <f t="shared" si="70"/>
        <v/>
      </c>
      <c r="AB321" s="52"/>
      <c r="AC321" s="83">
        <f t="shared" si="71"/>
        <v>0</v>
      </c>
      <c r="AE321" s="107">
        <f t="shared" si="76"/>
        <v>0</v>
      </c>
    </row>
    <row r="322" spans="2:31" ht="21" x14ac:dyDescent="0.25">
      <c r="B322" s="363" t="str">
        <f>+IF(COUNTA('UNITA E CONSUMI SOTTOUTENZE'!C347)&gt;0,'UNITA E CONSUMI SOTTOUTENZE'!B347,"")</f>
        <v/>
      </c>
      <c r="D322" s="83">
        <f>+IF(B322="",0,1*'DATI BOLLETTA'!$D$57*'DATI BOLLETTA'!$C$34*'Articolazione tariffaria'!$F$35)</f>
        <v>0</v>
      </c>
      <c r="E322" s="83">
        <f>+IF(B322="",0,1*'DATI BOLLETTA'!$D$58*'DATI BOLLETTA'!$C$34*'Articolazione tariffaria'!$F$36)</f>
        <v>0</v>
      </c>
      <c r="F322" s="83">
        <f>+IF(B322="",0,1*'DATI BOLLETTA'!$D$59*'DATI BOLLETTA'!$C$34*'Articolazione tariffaria'!$F$37)</f>
        <v>0</v>
      </c>
      <c r="G322" s="84">
        <f t="shared" si="72"/>
        <v>0</v>
      </c>
      <c r="H322" s="50"/>
      <c r="I322" s="130">
        <f>+IF('UNITA E CONSUMI SOTTOUTENZE'!E347&gt;'Articolazione tariffaria'!C$13*'RIPARTIZ SOTTO-UTENZA_dettagl'!C$310,('UNITA E CONSUMI SOTTOUTENZE'!E347-'Articolazione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tariffaria'!C$12*'RIPARTIZ SOTTO-UTENZA_dettagl'!C$310,('UNITA E CONSUMI SOTTOUTENZE'!E347-'Articolazione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tariffaria'!C$11*'RIPARTIZ SOTTO-UTENZA_dettagl'!C$310,('UNITA E CONSUMI SOTTOUTENZE'!E347-'Articolazione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tariffaria'!C$10*'RIPARTIZ SOTTO-UTENZA_dettagl'!C$310,('UNITA E CONSUMI SOTTOUTENZE'!E347-'Articolazione tariffaria'!C$10*'RIPARTIZ SOTTO-UTENZA_dettagl'!C$310)*'Articolazione tariffaria'!F$10+'Articolazione tariffaria'!D$9*'RIPARTIZ SOTTO-UTENZA_dettagl'!C$310*'Articolazione tariffaria'!F$9,'UNITA E CONSUMI SOTTOUTENZE'!E347*'Articolazione tariffaria'!F$9))))*'DATI BOLLETTA'!D$57</f>
        <v>0</v>
      </c>
      <c r="J322" s="83">
        <f>+'UNITA E CONSUMI SOTTOUTENZE'!E347*'Articolazione tariffaria'!$F$31*'DATI BOLLETTA'!$D$58</f>
        <v>0</v>
      </c>
      <c r="K322" s="83">
        <f>+'UNITA E CONSUMI SOTTOUTENZE'!E347*'Articolazione tariffaria'!$F$32*'DATI BOLLETTA'!$D$59</f>
        <v>0</v>
      </c>
      <c r="L322" s="84">
        <f t="shared" si="73"/>
        <v>0</v>
      </c>
      <c r="M322" s="50"/>
      <c r="N322" s="83">
        <f>+'UNITA E CONSUMI SOTTOUTENZE'!E347*'Articolazione tariffaria'!$F$59*'DATI BOLLETTA'!$D$57</f>
        <v>0</v>
      </c>
      <c r="O322" s="83">
        <f>+'UNITA E CONSUMI SOTTOUTENZE'!E347*'Articolazione tariffaria'!$F$59*'DATI BOLLETTA'!$D$58</f>
        <v>0</v>
      </c>
      <c r="P322" s="83">
        <f>+'UNITA E CONSUMI SOTTOUTENZE'!E347*'Articolazione tariffaria'!$F$59*'DATI BOLLETTA'!$D$59</f>
        <v>0</v>
      </c>
      <c r="Q322" s="84">
        <f t="shared" si="74"/>
        <v>0</v>
      </c>
      <c r="R322" s="50"/>
      <c r="S322" s="83">
        <f>+'UNITA E CONSUMI SOTTOUTENZE'!E347*'Articolazione tariffaria'!$F$49*'DATI BOLLETTA'!$D$57</f>
        <v>0</v>
      </c>
      <c r="T322" s="83">
        <f>+'UNITA E CONSUMI SOTTOUTENZE'!E347*'Articolazione tariffaria'!$F$50*'DATI BOLLETTA'!$D$58</f>
        <v>0</v>
      </c>
      <c r="U322" s="83">
        <f>+'UNITA E CONSUMI SOTTOUTENZE'!E347*'Articolazione tariffaria'!$F$51*'DATI BOLLETTA'!$D$59</f>
        <v>0</v>
      </c>
      <c r="V322" s="84">
        <f t="shared" si="75"/>
        <v>0</v>
      </c>
      <c r="W322" s="52"/>
      <c r="X322" s="83">
        <f t="shared" si="67"/>
        <v>0</v>
      </c>
      <c r="Y322" s="83">
        <f t="shared" si="68"/>
        <v>0</v>
      </c>
      <c r="Z322" s="83">
        <f t="shared" si="69"/>
        <v>0</v>
      </c>
      <c r="AA322" s="373" t="str">
        <f t="shared" si="70"/>
        <v/>
      </c>
      <c r="AB322" s="52"/>
      <c r="AC322" s="83">
        <f t="shared" si="71"/>
        <v>0</v>
      </c>
      <c r="AE322" s="107">
        <f t="shared" si="76"/>
        <v>0</v>
      </c>
    </row>
    <row r="323" spans="2:31" ht="21" x14ac:dyDescent="0.25">
      <c r="B323" s="363" t="str">
        <f>+IF(COUNTA('UNITA E CONSUMI SOTTOUTENZE'!C348)&gt;0,'UNITA E CONSUMI SOTTOUTENZE'!B348,"")</f>
        <v/>
      </c>
      <c r="D323" s="83">
        <f>+IF(B323="",0,1*'DATI BOLLETTA'!$D$57*'DATI BOLLETTA'!$C$34*'Articolazione tariffaria'!$F$35)</f>
        <v>0</v>
      </c>
      <c r="E323" s="83">
        <f>+IF(B323="",0,1*'DATI BOLLETTA'!$D$58*'DATI BOLLETTA'!$C$34*'Articolazione tariffaria'!$F$36)</f>
        <v>0</v>
      </c>
      <c r="F323" s="83">
        <f>+IF(B323="",0,1*'DATI BOLLETTA'!$D$59*'DATI BOLLETTA'!$C$34*'Articolazione tariffaria'!$F$37)</f>
        <v>0</v>
      </c>
      <c r="G323" s="84">
        <f t="shared" si="72"/>
        <v>0</v>
      </c>
      <c r="H323" s="50"/>
      <c r="I323" s="130">
        <f>+IF('UNITA E CONSUMI SOTTOUTENZE'!E348&gt;'Articolazione tariffaria'!C$13*'RIPARTIZ SOTTO-UTENZA_dettagl'!C$310,('UNITA E CONSUMI SOTTOUTENZE'!E348-'Articolazione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tariffaria'!C$12*'RIPARTIZ SOTTO-UTENZA_dettagl'!C$310,('UNITA E CONSUMI SOTTOUTENZE'!E348-'Articolazione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tariffaria'!C$11*'RIPARTIZ SOTTO-UTENZA_dettagl'!C$310,('UNITA E CONSUMI SOTTOUTENZE'!E348-'Articolazione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tariffaria'!C$10*'RIPARTIZ SOTTO-UTENZA_dettagl'!C$310,('UNITA E CONSUMI SOTTOUTENZE'!E348-'Articolazione tariffaria'!C$10*'RIPARTIZ SOTTO-UTENZA_dettagl'!C$310)*'Articolazione tariffaria'!F$10+'Articolazione tariffaria'!D$9*'RIPARTIZ SOTTO-UTENZA_dettagl'!C$310*'Articolazione tariffaria'!F$9,'UNITA E CONSUMI SOTTOUTENZE'!E348*'Articolazione tariffaria'!F$9))))*'DATI BOLLETTA'!D$57</f>
        <v>0</v>
      </c>
      <c r="J323" s="83">
        <f>+'UNITA E CONSUMI SOTTOUTENZE'!E348*'Articolazione tariffaria'!$F$31*'DATI BOLLETTA'!$D$58</f>
        <v>0</v>
      </c>
      <c r="K323" s="83">
        <f>+'UNITA E CONSUMI SOTTOUTENZE'!E348*'Articolazione tariffaria'!$F$32*'DATI BOLLETTA'!$D$59</f>
        <v>0</v>
      </c>
      <c r="L323" s="84">
        <f t="shared" si="73"/>
        <v>0</v>
      </c>
      <c r="M323" s="50"/>
      <c r="N323" s="83">
        <f>+'UNITA E CONSUMI SOTTOUTENZE'!E348*'Articolazione tariffaria'!$F$59*'DATI BOLLETTA'!$D$57</f>
        <v>0</v>
      </c>
      <c r="O323" s="83">
        <f>+'UNITA E CONSUMI SOTTOUTENZE'!E348*'Articolazione tariffaria'!$F$59*'DATI BOLLETTA'!$D$58</f>
        <v>0</v>
      </c>
      <c r="P323" s="83">
        <f>+'UNITA E CONSUMI SOTTOUTENZE'!E348*'Articolazione tariffaria'!$F$59*'DATI BOLLETTA'!$D$59</f>
        <v>0</v>
      </c>
      <c r="Q323" s="84">
        <f t="shared" si="74"/>
        <v>0</v>
      </c>
      <c r="R323" s="50"/>
      <c r="S323" s="83">
        <f>+'UNITA E CONSUMI SOTTOUTENZE'!E348*'Articolazione tariffaria'!$F$49*'DATI BOLLETTA'!$D$57</f>
        <v>0</v>
      </c>
      <c r="T323" s="83">
        <f>+'UNITA E CONSUMI SOTTOUTENZE'!E348*'Articolazione tariffaria'!$F$50*'DATI BOLLETTA'!$D$58</f>
        <v>0</v>
      </c>
      <c r="U323" s="83">
        <f>+'UNITA E CONSUMI SOTTOUTENZE'!E348*'Articolazione tariffaria'!$F$51*'DATI BOLLETTA'!$D$59</f>
        <v>0</v>
      </c>
      <c r="V323" s="84">
        <f t="shared" si="75"/>
        <v>0</v>
      </c>
      <c r="W323" s="52"/>
      <c r="X323" s="83">
        <f t="shared" si="67"/>
        <v>0</v>
      </c>
      <c r="Y323" s="83">
        <f t="shared" si="68"/>
        <v>0</v>
      </c>
      <c r="Z323" s="83">
        <f t="shared" si="69"/>
        <v>0</v>
      </c>
      <c r="AA323" s="373" t="str">
        <f t="shared" si="70"/>
        <v/>
      </c>
      <c r="AB323" s="52"/>
      <c r="AC323" s="83">
        <f t="shared" si="71"/>
        <v>0</v>
      </c>
      <c r="AE323" s="107">
        <f t="shared" si="76"/>
        <v>0</v>
      </c>
    </row>
    <row r="324" spans="2:31" ht="21" x14ac:dyDescent="0.25">
      <c r="B324" s="363" t="str">
        <f>+IF(COUNTA('UNITA E CONSUMI SOTTOUTENZE'!C349)&gt;0,'UNITA E CONSUMI SOTTOUTENZE'!B349,"")</f>
        <v/>
      </c>
      <c r="D324" s="83">
        <f>+IF(B324="",0,1*'DATI BOLLETTA'!$D$57*'DATI BOLLETTA'!$C$34*'Articolazione tariffaria'!$F$35)</f>
        <v>0</v>
      </c>
      <c r="E324" s="83">
        <f>+IF(B324="",0,1*'DATI BOLLETTA'!$D$58*'DATI BOLLETTA'!$C$34*'Articolazione tariffaria'!$F$36)</f>
        <v>0</v>
      </c>
      <c r="F324" s="83">
        <f>+IF(B324="",0,1*'DATI BOLLETTA'!$D$59*'DATI BOLLETTA'!$C$34*'Articolazione tariffaria'!$F$37)</f>
        <v>0</v>
      </c>
      <c r="G324" s="84">
        <f t="shared" si="72"/>
        <v>0</v>
      </c>
      <c r="H324" s="50"/>
      <c r="I324" s="130">
        <f>+IF('UNITA E CONSUMI SOTTOUTENZE'!E349&gt;'Articolazione tariffaria'!C$13*'RIPARTIZ SOTTO-UTENZA_dettagl'!C$310,('UNITA E CONSUMI SOTTOUTENZE'!E349-'Articolazione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tariffaria'!C$12*'RIPARTIZ SOTTO-UTENZA_dettagl'!C$310,('UNITA E CONSUMI SOTTOUTENZE'!E349-'Articolazione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tariffaria'!C$11*'RIPARTIZ SOTTO-UTENZA_dettagl'!C$310,('UNITA E CONSUMI SOTTOUTENZE'!E349-'Articolazione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tariffaria'!C$10*'RIPARTIZ SOTTO-UTENZA_dettagl'!C$310,('UNITA E CONSUMI SOTTOUTENZE'!E349-'Articolazione tariffaria'!C$10*'RIPARTIZ SOTTO-UTENZA_dettagl'!C$310)*'Articolazione tariffaria'!F$10+'Articolazione tariffaria'!D$9*'RIPARTIZ SOTTO-UTENZA_dettagl'!C$310*'Articolazione tariffaria'!F$9,'UNITA E CONSUMI SOTTOUTENZE'!E349*'Articolazione tariffaria'!F$9))))*'DATI BOLLETTA'!D$57</f>
        <v>0</v>
      </c>
      <c r="J324" s="83">
        <f>+'UNITA E CONSUMI SOTTOUTENZE'!E349*'Articolazione tariffaria'!$F$31*'DATI BOLLETTA'!$D$58</f>
        <v>0</v>
      </c>
      <c r="K324" s="83">
        <f>+'UNITA E CONSUMI SOTTOUTENZE'!E349*'Articolazione tariffaria'!$F$32*'DATI BOLLETTA'!$D$59</f>
        <v>0</v>
      </c>
      <c r="L324" s="84">
        <f t="shared" si="73"/>
        <v>0</v>
      </c>
      <c r="M324" s="50"/>
      <c r="N324" s="83">
        <f>+'UNITA E CONSUMI SOTTOUTENZE'!E349*'Articolazione tariffaria'!$F$59*'DATI BOLLETTA'!$D$57</f>
        <v>0</v>
      </c>
      <c r="O324" s="83">
        <f>+'UNITA E CONSUMI SOTTOUTENZE'!E349*'Articolazione tariffaria'!$F$59*'DATI BOLLETTA'!$D$58</f>
        <v>0</v>
      </c>
      <c r="P324" s="83">
        <f>+'UNITA E CONSUMI SOTTOUTENZE'!E349*'Articolazione tariffaria'!$F$59*'DATI BOLLETTA'!$D$59</f>
        <v>0</v>
      </c>
      <c r="Q324" s="84">
        <f t="shared" si="74"/>
        <v>0</v>
      </c>
      <c r="R324" s="50"/>
      <c r="S324" s="83">
        <f>+'UNITA E CONSUMI SOTTOUTENZE'!E349*'Articolazione tariffaria'!$F$49*'DATI BOLLETTA'!$D$57</f>
        <v>0</v>
      </c>
      <c r="T324" s="83">
        <f>+'UNITA E CONSUMI SOTTOUTENZE'!E349*'Articolazione tariffaria'!$F$50*'DATI BOLLETTA'!$D$58</f>
        <v>0</v>
      </c>
      <c r="U324" s="83">
        <f>+'UNITA E CONSUMI SOTTOUTENZE'!E349*'Articolazione tariffaria'!$F$51*'DATI BOLLETTA'!$D$59</f>
        <v>0</v>
      </c>
      <c r="V324" s="84">
        <f t="shared" si="75"/>
        <v>0</v>
      </c>
      <c r="W324" s="52"/>
      <c r="X324" s="83">
        <f t="shared" si="67"/>
        <v>0</v>
      </c>
      <c r="Y324" s="83">
        <f t="shared" si="68"/>
        <v>0</v>
      </c>
      <c r="Z324" s="83">
        <f t="shared" si="69"/>
        <v>0</v>
      </c>
      <c r="AA324" s="373" t="str">
        <f t="shared" si="70"/>
        <v/>
      </c>
      <c r="AB324" s="52"/>
      <c r="AC324" s="83">
        <f t="shared" si="71"/>
        <v>0</v>
      </c>
      <c r="AE324" s="107">
        <f t="shared" si="76"/>
        <v>0</v>
      </c>
    </row>
    <row r="325" spans="2:31" ht="21" x14ac:dyDescent="0.25">
      <c r="B325" s="363" t="str">
        <f>+IF(COUNTA('UNITA E CONSUMI SOTTOUTENZE'!C350)&gt;0,'UNITA E CONSUMI SOTTOUTENZE'!B350,"")</f>
        <v/>
      </c>
      <c r="D325" s="83">
        <f>+IF(B325="",0,1*'DATI BOLLETTA'!$D$57*'DATI BOLLETTA'!$C$34*'Articolazione tariffaria'!$F$35)</f>
        <v>0</v>
      </c>
      <c r="E325" s="83">
        <f>+IF(B325="",0,1*'DATI BOLLETTA'!$D$58*'DATI BOLLETTA'!$C$34*'Articolazione tariffaria'!$F$36)</f>
        <v>0</v>
      </c>
      <c r="F325" s="83">
        <f>+IF(B325="",0,1*'DATI BOLLETTA'!$D$59*'DATI BOLLETTA'!$C$34*'Articolazione tariffaria'!$F$37)</f>
        <v>0</v>
      </c>
      <c r="G325" s="84">
        <f t="shared" si="72"/>
        <v>0</v>
      </c>
      <c r="H325" s="50"/>
      <c r="I325" s="130">
        <f>+IF('UNITA E CONSUMI SOTTOUTENZE'!E350&gt;'Articolazione tariffaria'!C$13*'RIPARTIZ SOTTO-UTENZA_dettagl'!C$310,('UNITA E CONSUMI SOTTOUTENZE'!E350-'Articolazione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tariffaria'!C$12*'RIPARTIZ SOTTO-UTENZA_dettagl'!C$310,('UNITA E CONSUMI SOTTOUTENZE'!E350-'Articolazione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tariffaria'!C$11*'RIPARTIZ SOTTO-UTENZA_dettagl'!C$310,('UNITA E CONSUMI SOTTOUTENZE'!E350-'Articolazione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tariffaria'!C$10*'RIPARTIZ SOTTO-UTENZA_dettagl'!C$310,('UNITA E CONSUMI SOTTOUTENZE'!E350-'Articolazione tariffaria'!C$10*'RIPARTIZ SOTTO-UTENZA_dettagl'!C$310)*'Articolazione tariffaria'!F$10+'Articolazione tariffaria'!D$9*'RIPARTIZ SOTTO-UTENZA_dettagl'!C$310*'Articolazione tariffaria'!F$9,'UNITA E CONSUMI SOTTOUTENZE'!E350*'Articolazione tariffaria'!F$9))))*'DATI BOLLETTA'!D$57</f>
        <v>0</v>
      </c>
      <c r="J325" s="83">
        <f>+'UNITA E CONSUMI SOTTOUTENZE'!E350*'Articolazione tariffaria'!$F$31*'DATI BOLLETTA'!$D$58</f>
        <v>0</v>
      </c>
      <c r="K325" s="83">
        <f>+'UNITA E CONSUMI SOTTOUTENZE'!E350*'Articolazione tariffaria'!$F$32*'DATI BOLLETTA'!$D$59</f>
        <v>0</v>
      </c>
      <c r="L325" s="84">
        <f t="shared" si="73"/>
        <v>0</v>
      </c>
      <c r="M325" s="50"/>
      <c r="N325" s="83">
        <f>+'UNITA E CONSUMI SOTTOUTENZE'!E350*'Articolazione tariffaria'!$F$59*'DATI BOLLETTA'!$D$57</f>
        <v>0</v>
      </c>
      <c r="O325" s="83">
        <f>+'UNITA E CONSUMI SOTTOUTENZE'!E350*'Articolazione tariffaria'!$F$59*'DATI BOLLETTA'!$D$58</f>
        <v>0</v>
      </c>
      <c r="P325" s="83">
        <f>+'UNITA E CONSUMI SOTTOUTENZE'!E350*'Articolazione tariffaria'!$F$59*'DATI BOLLETTA'!$D$59</f>
        <v>0</v>
      </c>
      <c r="Q325" s="84">
        <f t="shared" si="74"/>
        <v>0</v>
      </c>
      <c r="R325" s="50"/>
      <c r="S325" s="83">
        <f>+'UNITA E CONSUMI SOTTOUTENZE'!E350*'Articolazione tariffaria'!$F$49*'DATI BOLLETTA'!$D$57</f>
        <v>0</v>
      </c>
      <c r="T325" s="83">
        <f>+'UNITA E CONSUMI SOTTOUTENZE'!E350*'Articolazione tariffaria'!$F$50*'DATI BOLLETTA'!$D$58</f>
        <v>0</v>
      </c>
      <c r="U325" s="83">
        <f>+'UNITA E CONSUMI SOTTOUTENZE'!E350*'Articolazione tariffaria'!$F$51*'DATI BOLLETTA'!$D$59</f>
        <v>0</v>
      </c>
      <c r="V325" s="84">
        <f t="shared" si="75"/>
        <v>0</v>
      </c>
      <c r="W325" s="52"/>
      <c r="X325" s="83">
        <f t="shared" si="67"/>
        <v>0</v>
      </c>
      <c r="Y325" s="83">
        <f t="shared" si="68"/>
        <v>0</v>
      </c>
      <c r="Z325" s="83">
        <f t="shared" si="69"/>
        <v>0</v>
      </c>
      <c r="AA325" s="373" t="str">
        <f t="shared" si="70"/>
        <v/>
      </c>
      <c r="AB325" s="52"/>
      <c r="AC325" s="83">
        <f t="shared" si="71"/>
        <v>0</v>
      </c>
      <c r="AE325" s="107">
        <f t="shared" si="76"/>
        <v>0</v>
      </c>
    </row>
    <row r="326" spans="2:31" ht="21" x14ac:dyDescent="0.25">
      <c r="B326" s="363" t="str">
        <f>+IF(COUNTA('UNITA E CONSUMI SOTTOUTENZE'!C351)&gt;0,'UNITA E CONSUMI SOTTOUTENZE'!B351,"")</f>
        <v/>
      </c>
      <c r="D326" s="83">
        <f>+IF(B326="",0,1*'DATI BOLLETTA'!$D$57*'DATI BOLLETTA'!$C$34*'Articolazione tariffaria'!$F$35)</f>
        <v>0</v>
      </c>
      <c r="E326" s="83">
        <f>+IF(B326="",0,1*'DATI BOLLETTA'!$D$58*'DATI BOLLETTA'!$C$34*'Articolazione tariffaria'!$F$36)</f>
        <v>0</v>
      </c>
      <c r="F326" s="83">
        <f>+IF(B326="",0,1*'DATI BOLLETTA'!$D$59*'DATI BOLLETTA'!$C$34*'Articolazione tariffaria'!$F$37)</f>
        <v>0</v>
      </c>
      <c r="G326" s="84">
        <f t="shared" si="72"/>
        <v>0</v>
      </c>
      <c r="H326" s="50"/>
      <c r="I326" s="130">
        <f>+IF('UNITA E CONSUMI SOTTOUTENZE'!E351&gt;'Articolazione tariffaria'!C$13*'RIPARTIZ SOTTO-UTENZA_dettagl'!C$310,('UNITA E CONSUMI SOTTOUTENZE'!E351-'Articolazione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tariffaria'!C$12*'RIPARTIZ SOTTO-UTENZA_dettagl'!C$310,('UNITA E CONSUMI SOTTOUTENZE'!E351-'Articolazione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tariffaria'!C$11*'RIPARTIZ SOTTO-UTENZA_dettagl'!C$310,('UNITA E CONSUMI SOTTOUTENZE'!E351-'Articolazione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tariffaria'!C$10*'RIPARTIZ SOTTO-UTENZA_dettagl'!C$310,('UNITA E CONSUMI SOTTOUTENZE'!E351-'Articolazione tariffaria'!C$10*'RIPARTIZ SOTTO-UTENZA_dettagl'!C$310)*'Articolazione tariffaria'!F$10+'Articolazione tariffaria'!D$9*'RIPARTIZ SOTTO-UTENZA_dettagl'!C$310*'Articolazione tariffaria'!F$9,'UNITA E CONSUMI SOTTOUTENZE'!E351*'Articolazione tariffaria'!F$9))))*'DATI BOLLETTA'!D$57</f>
        <v>0</v>
      </c>
      <c r="J326" s="83">
        <f>+'UNITA E CONSUMI SOTTOUTENZE'!E351*'Articolazione tariffaria'!$F$31*'DATI BOLLETTA'!$D$58</f>
        <v>0</v>
      </c>
      <c r="K326" s="83">
        <f>+'UNITA E CONSUMI SOTTOUTENZE'!E351*'Articolazione tariffaria'!$F$32*'DATI BOLLETTA'!$D$59</f>
        <v>0</v>
      </c>
      <c r="L326" s="84">
        <f t="shared" si="73"/>
        <v>0</v>
      </c>
      <c r="M326" s="50"/>
      <c r="N326" s="83">
        <f>+'UNITA E CONSUMI SOTTOUTENZE'!E351*'Articolazione tariffaria'!$F$59*'DATI BOLLETTA'!$D$57</f>
        <v>0</v>
      </c>
      <c r="O326" s="83">
        <f>+'UNITA E CONSUMI SOTTOUTENZE'!E351*'Articolazione tariffaria'!$F$59*'DATI BOLLETTA'!$D$58</f>
        <v>0</v>
      </c>
      <c r="P326" s="83">
        <f>+'UNITA E CONSUMI SOTTOUTENZE'!E351*'Articolazione tariffaria'!$F$59*'DATI BOLLETTA'!$D$59</f>
        <v>0</v>
      </c>
      <c r="Q326" s="84">
        <f t="shared" si="74"/>
        <v>0</v>
      </c>
      <c r="R326" s="50"/>
      <c r="S326" s="83">
        <f>+'UNITA E CONSUMI SOTTOUTENZE'!E351*'Articolazione tariffaria'!$F$49*'DATI BOLLETTA'!$D$57</f>
        <v>0</v>
      </c>
      <c r="T326" s="83">
        <f>+'UNITA E CONSUMI SOTTOUTENZE'!E351*'Articolazione tariffaria'!$F$50*'DATI BOLLETTA'!$D$58</f>
        <v>0</v>
      </c>
      <c r="U326" s="83">
        <f>+'UNITA E CONSUMI SOTTOUTENZE'!E351*'Articolazione tariffaria'!$F$51*'DATI BOLLETTA'!$D$59</f>
        <v>0</v>
      </c>
      <c r="V326" s="84">
        <f t="shared" si="75"/>
        <v>0</v>
      </c>
      <c r="W326" s="52"/>
      <c r="X326" s="83">
        <f t="shared" si="67"/>
        <v>0</v>
      </c>
      <c r="Y326" s="83">
        <f t="shared" si="68"/>
        <v>0</v>
      </c>
      <c r="Z326" s="83">
        <f t="shared" si="69"/>
        <v>0</v>
      </c>
      <c r="AA326" s="373" t="str">
        <f t="shared" si="70"/>
        <v/>
      </c>
      <c r="AB326" s="52"/>
      <c r="AC326" s="83">
        <f t="shared" si="71"/>
        <v>0</v>
      </c>
      <c r="AE326" s="107">
        <f t="shared" si="76"/>
        <v>0</v>
      </c>
    </row>
    <row r="327" spans="2:31" ht="21" x14ac:dyDescent="0.25">
      <c r="B327" s="363" t="str">
        <f>+IF(COUNTA('UNITA E CONSUMI SOTTOUTENZE'!C352)&gt;0,'UNITA E CONSUMI SOTTOUTENZE'!B352,"")</f>
        <v/>
      </c>
      <c r="D327" s="83">
        <f>+IF(B327="",0,1*'DATI BOLLETTA'!$D$57*'DATI BOLLETTA'!$C$34*'Articolazione tariffaria'!$F$35)</f>
        <v>0</v>
      </c>
      <c r="E327" s="83">
        <f>+IF(B327="",0,1*'DATI BOLLETTA'!$D$58*'DATI BOLLETTA'!$C$34*'Articolazione tariffaria'!$F$36)</f>
        <v>0</v>
      </c>
      <c r="F327" s="83">
        <f>+IF(B327="",0,1*'DATI BOLLETTA'!$D$59*'DATI BOLLETTA'!$C$34*'Articolazione tariffaria'!$F$37)</f>
        <v>0</v>
      </c>
      <c r="G327" s="84">
        <f t="shared" si="72"/>
        <v>0</v>
      </c>
      <c r="H327" s="50"/>
      <c r="I327" s="130">
        <f>+IF('UNITA E CONSUMI SOTTOUTENZE'!E352&gt;'Articolazione tariffaria'!C$13*'RIPARTIZ SOTTO-UTENZA_dettagl'!C$310,('UNITA E CONSUMI SOTTOUTENZE'!E352-'Articolazione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tariffaria'!C$12*'RIPARTIZ SOTTO-UTENZA_dettagl'!C$310,('UNITA E CONSUMI SOTTOUTENZE'!E352-'Articolazione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tariffaria'!C$11*'RIPARTIZ SOTTO-UTENZA_dettagl'!C$310,('UNITA E CONSUMI SOTTOUTENZE'!E352-'Articolazione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tariffaria'!C$10*'RIPARTIZ SOTTO-UTENZA_dettagl'!C$310,('UNITA E CONSUMI SOTTOUTENZE'!E352-'Articolazione tariffaria'!C$10*'RIPARTIZ SOTTO-UTENZA_dettagl'!C$310)*'Articolazione tariffaria'!F$10+'Articolazione tariffaria'!D$9*'RIPARTIZ SOTTO-UTENZA_dettagl'!C$310*'Articolazione tariffaria'!F$9,'UNITA E CONSUMI SOTTOUTENZE'!E352*'Articolazione tariffaria'!F$9))))*'DATI BOLLETTA'!D$57</f>
        <v>0</v>
      </c>
      <c r="J327" s="83">
        <f>+'UNITA E CONSUMI SOTTOUTENZE'!E352*'Articolazione tariffaria'!$F$31*'DATI BOLLETTA'!$D$58</f>
        <v>0</v>
      </c>
      <c r="K327" s="83">
        <f>+'UNITA E CONSUMI SOTTOUTENZE'!E352*'Articolazione tariffaria'!$F$32*'DATI BOLLETTA'!$D$59</f>
        <v>0</v>
      </c>
      <c r="L327" s="84">
        <f t="shared" si="73"/>
        <v>0</v>
      </c>
      <c r="M327" s="50"/>
      <c r="N327" s="83">
        <f>+'UNITA E CONSUMI SOTTOUTENZE'!E352*'Articolazione tariffaria'!$F$59*'DATI BOLLETTA'!$D$57</f>
        <v>0</v>
      </c>
      <c r="O327" s="83">
        <f>+'UNITA E CONSUMI SOTTOUTENZE'!E352*'Articolazione tariffaria'!$F$59*'DATI BOLLETTA'!$D$58</f>
        <v>0</v>
      </c>
      <c r="P327" s="83">
        <f>+'UNITA E CONSUMI SOTTOUTENZE'!E352*'Articolazione tariffaria'!$F$59*'DATI BOLLETTA'!$D$59</f>
        <v>0</v>
      </c>
      <c r="Q327" s="84">
        <f t="shared" si="74"/>
        <v>0</v>
      </c>
      <c r="R327" s="50"/>
      <c r="S327" s="83">
        <f>+'UNITA E CONSUMI SOTTOUTENZE'!E352*'Articolazione tariffaria'!$F$49*'DATI BOLLETTA'!$D$57</f>
        <v>0</v>
      </c>
      <c r="T327" s="83">
        <f>+'UNITA E CONSUMI SOTTOUTENZE'!E352*'Articolazione tariffaria'!$F$50*'DATI BOLLETTA'!$D$58</f>
        <v>0</v>
      </c>
      <c r="U327" s="83">
        <f>+'UNITA E CONSUMI SOTTOUTENZE'!E352*'Articolazione tariffaria'!$F$51*'DATI BOLLETTA'!$D$59</f>
        <v>0</v>
      </c>
      <c r="V327" s="84">
        <f t="shared" si="75"/>
        <v>0</v>
      </c>
      <c r="W327" s="52"/>
      <c r="X327" s="83">
        <f t="shared" si="67"/>
        <v>0</v>
      </c>
      <c r="Y327" s="83">
        <f t="shared" si="68"/>
        <v>0</v>
      </c>
      <c r="Z327" s="83">
        <f t="shared" si="69"/>
        <v>0</v>
      </c>
      <c r="AA327" s="373" t="str">
        <f t="shared" si="70"/>
        <v/>
      </c>
      <c r="AB327" s="52"/>
      <c r="AC327" s="83">
        <f t="shared" si="71"/>
        <v>0</v>
      </c>
      <c r="AE327" s="107">
        <f t="shared" si="76"/>
        <v>0</v>
      </c>
    </row>
    <row r="328" spans="2:31" ht="21" x14ac:dyDescent="0.25">
      <c r="B328" s="363" t="str">
        <f>+IF(COUNTA('UNITA E CONSUMI SOTTOUTENZE'!C353)&gt;0,'UNITA E CONSUMI SOTTOUTENZE'!B353,"")</f>
        <v/>
      </c>
      <c r="D328" s="83">
        <f>+IF(B328="",0,1*'DATI BOLLETTA'!$D$57*'DATI BOLLETTA'!$C$34*'Articolazione tariffaria'!$F$35)</f>
        <v>0</v>
      </c>
      <c r="E328" s="83">
        <f>+IF(B328="",0,1*'DATI BOLLETTA'!$D$58*'DATI BOLLETTA'!$C$34*'Articolazione tariffaria'!$F$36)</f>
        <v>0</v>
      </c>
      <c r="F328" s="83">
        <f>+IF(B328="",0,1*'DATI BOLLETTA'!$D$59*'DATI BOLLETTA'!$C$34*'Articolazione tariffaria'!$F$37)</f>
        <v>0</v>
      </c>
      <c r="G328" s="84">
        <f t="shared" si="72"/>
        <v>0</v>
      </c>
      <c r="H328" s="50"/>
      <c r="I328" s="130">
        <f>+IF('UNITA E CONSUMI SOTTOUTENZE'!E353&gt;'Articolazione tariffaria'!C$13*'RIPARTIZ SOTTO-UTENZA_dettagl'!C$310,('UNITA E CONSUMI SOTTOUTENZE'!E353-'Articolazione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tariffaria'!C$12*'RIPARTIZ SOTTO-UTENZA_dettagl'!C$310,('UNITA E CONSUMI SOTTOUTENZE'!E353-'Articolazione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tariffaria'!C$11*'RIPARTIZ SOTTO-UTENZA_dettagl'!C$310,('UNITA E CONSUMI SOTTOUTENZE'!E353-'Articolazione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tariffaria'!C$10*'RIPARTIZ SOTTO-UTENZA_dettagl'!C$310,('UNITA E CONSUMI SOTTOUTENZE'!E353-'Articolazione tariffaria'!C$10*'RIPARTIZ SOTTO-UTENZA_dettagl'!C$310)*'Articolazione tariffaria'!F$10+'Articolazione tariffaria'!D$9*'RIPARTIZ SOTTO-UTENZA_dettagl'!C$310*'Articolazione tariffaria'!F$9,'UNITA E CONSUMI SOTTOUTENZE'!E353*'Articolazione tariffaria'!F$9))))*'DATI BOLLETTA'!D$57</f>
        <v>0</v>
      </c>
      <c r="J328" s="83">
        <f>+'UNITA E CONSUMI SOTTOUTENZE'!E353*'Articolazione tariffaria'!$F$31*'DATI BOLLETTA'!$D$58</f>
        <v>0</v>
      </c>
      <c r="K328" s="83">
        <f>+'UNITA E CONSUMI SOTTOUTENZE'!E353*'Articolazione tariffaria'!$F$32*'DATI BOLLETTA'!$D$59</f>
        <v>0</v>
      </c>
      <c r="L328" s="84">
        <f t="shared" si="73"/>
        <v>0</v>
      </c>
      <c r="M328" s="50"/>
      <c r="N328" s="83">
        <f>+'UNITA E CONSUMI SOTTOUTENZE'!E353*'Articolazione tariffaria'!$F$59*'DATI BOLLETTA'!$D$57</f>
        <v>0</v>
      </c>
      <c r="O328" s="83">
        <f>+'UNITA E CONSUMI SOTTOUTENZE'!E353*'Articolazione tariffaria'!$F$59*'DATI BOLLETTA'!$D$58</f>
        <v>0</v>
      </c>
      <c r="P328" s="83">
        <f>+'UNITA E CONSUMI SOTTOUTENZE'!E353*'Articolazione tariffaria'!$F$59*'DATI BOLLETTA'!$D$59</f>
        <v>0</v>
      </c>
      <c r="Q328" s="84">
        <f t="shared" si="74"/>
        <v>0</v>
      </c>
      <c r="R328" s="50"/>
      <c r="S328" s="83">
        <f>+'UNITA E CONSUMI SOTTOUTENZE'!E353*'Articolazione tariffaria'!$F$49*'DATI BOLLETTA'!$D$57</f>
        <v>0</v>
      </c>
      <c r="T328" s="83">
        <f>+'UNITA E CONSUMI SOTTOUTENZE'!E353*'Articolazione tariffaria'!$F$50*'DATI BOLLETTA'!$D$58</f>
        <v>0</v>
      </c>
      <c r="U328" s="83">
        <f>+'UNITA E CONSUMI SOTTOUTENZE'!E353*'Articolazione tariffaria'!$F$51*'DATI BOLLETTA'!$D$59</f>
        <v>0</v>
      </c>
      <c r="V328" s="84">
        <f t="shared" si="75"/>
        <v>0</v>
      </c>
      <c r="W328" s="52"/>
      <c r="X328" s="83">
        <f t="shared" si="67"/>
        <v>0</v>
      </c>
      <c r="Y328" s="83">
        <f t="shared" si="68"/>
        <v>0</v>
      </c>
      <c r="Z328" s="83">
        <f t="shared" si="69"/>
        <v>0</v>
      </c>
      <c r="AA328" s="373" t="str">
        <f t="shared" si="70"/>
        <v/>
      </c>
      <c r="AB328" s="52"/>
      <c r="AC328" s="83">
        <f t="shared" si="71"/>
        <v>0</v>
      </c>
      <c r="AE328" s="107">
        <f t="shared" si="76"/>
        <v>0</v>
      </c>
    </row>
    <row r="329" spans="2:31" ht="21" x14ac:dyDescent="0.25">
      <c r="B329" s="363" t="str">
        <f>+IF(COUNTA('UNITA E CONSUMI SOTTOUTENZE'!C354)&gt;0,'UNITA E CONSUMI SOTTOUTENZE'!B354,"")</f>
        <v/>
      </c>
      <c r="D329" s="83">
        <f>+IF(B329="",0,1*'DATI BOLLETTA'!$D$57*'DATI BOLLETTA'!$C$34*'Articolazione tariffaria'!$F$35)</f>
        <v>0</v>
      </c>
      <c r="E329" s="83">
        <f>+IF(B329="",0,1*'DATI BOLLETTA'!$D$58*'DATI BOLLETTA'!$C$34*'Articolazione tariffaria'!$F$36)</f>
        <v>0</v>
      </c>
      <c r="F329" s="83">
        <f>+IF(B329="",0,1*'DATI BOLLETTA'!$D$59*'DATI BOLLETTA'!$C$34*'Articolazione tariffaria'!$F$37)</f>
        <v>0</v>
      </c>
      <c r="G329" s="84">
        <f t="shared" si="72"/>
        <v>0</v>
      </c>
      <c r="H329" s="50"/>
      <c r="I329" s="130">
        <f>+IF('UNITA E CONSUMI SOTTOUTENZE'!E354&gt;'Articolazione tariffaria'!C$13*'RIPARTIZ SOTTO-UTENZA_dettagl'!C$310,('UNITA E CONSUMI SOTTOUTENZE'!E354-'Articolazione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tariffaria'!C$12*'RIPARTIZ SOTTO-UTENZA_dettagl'!C$310,('UNITA E CONSUMI SOTTOUTENZE'!E354-'Articolazione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tariffaria'!C$11*'RIPARTIZ SOTTO-UTENZA_dettagl'!C$310,('UNITA E CONSUMI SOTTOUTENZE'!E354-'Articolazione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tariffaria'!C$10*'RIPARTIZ SOTTO-UTENZA_dettagl'!C$310,('UNITA E CONSUMI SOTTOUTENZE'!E354-'Articolazione tariffaria'!C$10*'RIPARTIZ SOTTO-UTENZA_dettagl'!C$310)*'Articolazione tariffaria'!F$10+'Articolazione tariffaria'!D$9*'RIPARTIZ SOTTO-UTENZA_dettagl'!C$310*'Articolazione tariffaria'!F$9,'UNITA E CONSUMI SOTTOUTENZE'!E354*'Articolazione tariffaria'!F$9))))*'DATI BOLLETTA'!D$57</f>
        <v>0</v>
      </c>
      <c r="J329" s="83">
        <f>+'UNITA E CONSUMI SOTTOUTENZE'!E354*'Articolazione tariffaria'!$F$31*'DATI BOLLETTA'!$D$58</f>
        <v>0</v>
      </c>
      <c r="K329" s="83">
        <f>+'UNITA E CONSUMI SOTTOUTENZE'!E354*'Articolazione tariffaria'!$F$32*'DATI BOLLETTA'!$D$59</f>
        <v>0</v>
      </c>
      <c r="L329" s="84">
        <f t="shared" si="73"/>
        <v>0</v>
      </c>
      <c r="M329" s="50"/>
      <c r="N329" s="83">
        <f>+'UNITA E CONSUMI SOTTOUTENZE'!E354*'Articolazione tariffaria'!$F$59*'DATI BOLLETTA'!$D$57</f>
        <v>0</v>
      </c>
      <c r="O329" s="83">
        <f>+'UNITA E CONSUMI SOTTOUTENZE'!E354*'Articolazione tariffaria'!$F$59*'DATI BOLLETTA'!$D$58</f>
        <v>0</v>
      </c>
      <c r="P329" s="83">
        <f>+'UNITA E CONSUMI SOTTOUTENZE'!E354*'Articolazione tariffaria'!$F$59*'DATI BOLLETTA'!$D$59</f>
        <v>0</v>
      </c>
      <c r="Q329" s="84">
        <f t="shared" si="74"/>
        <v>0</v>
      </c>
      <c r="R329" s="50"/>
      <c r="S329" s="83">
        <f>+'UNITA E CONSUMI SOTTOUTENZE'!E354*'Articolazione tariffaria'!$F$49*'DATI BOLLETTA'!$D$57</f>
        <v>0</v>
      </c>
      <c r="T329" s="83">
        <f>+'UNITA E CONSUMI SOTTOUTENZE'!E354*'Articolazione tariffaria'!$F$50*'DATI BOLLETTA'!$D$58</f>
        <v>0</v>
      </c>
      <c r="U329" s="83">
        <f>+'UNITA E CONSUMI SOTTOUTENZE'!E354*'Articolazione tariffaria'!$F$51*'DATI BOLLETTA'!$D$59</f>
        <v>0</v>
      </c>
      <c r="V329" s="84">
        <f t="shared" si="75"/>
        <v>0</v>
      </c>
      <c r="W329" s="52"/>
      <c r="X329" s="83">
        <f t="shared" si="67"/>
        <v>0</v>
      </c>
      <c r="Y329" s="83">
        <f t="shared" si="68"/>
        <v>0</v>
      </c>
      <c r="Z329" s="83">
        <f t="shared" si="69"/>
        <v>0</v>
      </c>
      <c r="AA329" s="373" t="str">
        <f t="shared" si="70"/>
        <v/>
      </c>
      <c r="AB329" s="52"/>
      <c r="AC329" s="83">
        <f t="shared" si="71"/>
        <v>0</v>
      </c>
      <c r="AE329" s="107">
        <f t="shared" si="76"/>
        <v>0</v>
      </c>
    </row>
    <row r="330" spans="2:31" ht="21" x14ac:dyDescent="0.25">
      <c r="B330" s="363" t="str">
        <f>+IF(COUNTA('UNITA E CONSUMI SOTTOUTENZE'!C355)&gt;0,'UNITA E CONSUMI SOTTOUTENZE'!B355,"")</f>
        <v/>
      </c>
      <c r="D330" s="83">
        <f>+IF(B330="",0,1*'DATI BOLLETTA'!$D$57*'DATI BOLLETTA'!$C$34*'Articolazione tariffaria'!$F$35)</f>
        <v>0</v>
      </c>
      <c r="E330" s="83">
        <f>+IF(B330="",0,1*'DATI BOLLETTA'!$D$58*'DATI BOLLETTA'!$C$34*'Articolazione tariffaria'!$F$36)</f>
        <v>0</v>
      </c>
      <c r="F330" s="83">
        <f>+IF(B330="",0,1*'DATI BOLLETTA'!$D$59*'DATI BOLLETTA'!$C$34*'Articolazione tariffaria'!$F$37)</f>
        <v>0</v>
      </c>
      <c r="G330" s="84">
        <f t="shared" si="72"/>
        <v>0</v>
      </c>
      <c r="H330" s="50"/>
      <c r="I330" s="130">
        <f>+IF('UNITA E CONSUMI SOTTOUTENZE'!E355&gt;'Articolazione tariffaria'!C$13*'RIPARTIZ SOTTO-UTENZA_dettagl'!C$310,('UNITA E CONSUMI SOTTOUTENZE'!E355-'Articolazione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tariffaria'!C$12*'RIPARTIZ SOTTO-UTENZA_dettagl'!C$310,('UNITA E CONSUMI SOTTOUTENZE'!E355-'Articolazione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tariffaria'!C$11*'RIPARTIZ SOTTO-UTENZA_dettagl'!C$310,('UNITA E CONSUMI SOTTOUTENZE'!E355-'Articolazione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tariffaria'!C$10*'RIPARTIZ SOTTO-UTENZA_dettagl'!C$310,('UNITA E CONSUMI SOTTOUTENZE'!E355-'Articolazione tariffaria'!C$10*'RIPARTIZ SOTTO-UTENZA_dettagl'!C$310)*'Articolazione tariffaria'!F$10+'Articolazione tariffaria'!D$9*'RIPARTIZ SOTTO-UTENZA_dettagl'!C$310*'Articolazione tariffaria'!F$9,'UNITA E CONSUMI SOTTOUTENZE'!E355*'Articolazione tariffaria'!F$9))))*'DATI BOLLETTA'!D$57</f>
        <v>0</v>
      </c>
      <c r="J330" s="83">
        <f>+'UNITA E CONSUMI SOTTOUTENZE'!E355*'Articolazione tariffaria'!$F$31*'DATI BOLLETTA'!$D$58</f>
        <v>0</v>
      </c>
      <c r="K330" s="83">
        <f>+'UNITA E CONSUMI SOTTOUTENZE'!E355*'Articolazione tariffaria'!$F$32*'DATI BOLLETTA'!$D$59</f>
        <v>0</v>
      </c>
      <c r="L330" s="84">
        <f t="shared" si="73"/>
        <v>0</v>
      </c>
      <c r="M330" s="50"/>
      <c r="N330" s="83">
        <f>+'UNITA E CONSUMI SOTTOUTENZE'!E355*'Articolazione tariffaria'!$F$59*'DATI BOLLETTA'!$D$57</f>
        <v>0</v>
      </c>
      <c r="O330" s="83">
        <f>+'UNITA E CONSUMI SOTTOUTENZE'!E355*'Articolazione tariffaria'!$F$59*'DATI BOLLETTA'!$D$58</f>
        <v>0</v>
      </c>
      <c r="P330" s="83">
        <f>+'UNITA E CONSUMI SOTTOUTENZE'!E355*'Articolazione tariffaria'!$F$59*'DATI BOLLETTA'!$D$59</f>
        <v>0</v>
      </c>
      <c r="Q330" s="84">
        <f t="shared" si="74"/>
        <v>0</v>
      </c>
      <c r="R330" s="50"/>
      <c r="S330" s="83">
        <f>+'UNITA E CONSUMI SOTTOUTENZE'!E355*'Articolazione tariffaria'!$F$49*'DATI BOLLETTA'!$D$57</f>
        <v>0</v>
      </c>
      <c r="T330" s="83">
        <f>+'UNITA E CONSUMI SOTTOUTENZE'!E355*'Articolazione tariffaria'!$F$50*'DATI BOLLETTA'!$D$58</f>
        <v>0</v>
      </c>
      <c r="U330" s="83">
        <f>+'UNITA E CONSUMI SOTTOUTENZE'!E355*'Articolazione tariffaria'!$F$51*'DATI BOLLETTA'!$D$59</f>
        <v>0</v>
      </c>
      <c r="V330" s="84">
        <f t="shared" si="75"/>
        <v>0</v>
      </c>
      <c r="W330" s="52"/>
      <c r="X330" s="83">
        <f t="shared" si="67"/>
        <v>0</v>
      </c>
      <c r="Y330" s="83">
        <f t="shared" si="68"/>
        <v>0</v>
      </c>
      <c r="Z330" s="83">
        <f t="shared" si="69"/>
        <v>0</v>
      </c>
      <c r="AA330" s="373" t="str">
        <f t="shared" si="70"/>
        <v/>
      </c>
      <c r="AB330" s="52"/>
      <c r="AC330" s="83">
        <f t="shared" si="71"/>
        <v>0</v>
      </c>
      <c r="AE330" s="107">
        <f t="shared" si="76"/>
        <v>0</v>
      </c>
    </row>
    <row r="331" spans="2:31" s="54" customFormat="1" ht="7.5" customHeight="1" x14ac:dyDescent="0.25">
      <c r="D331" s="55"/>
      <c r="E331" s="55"/>
      <c r="F331" s="55"/>
      <c r="G331" s="56"/>
      <c r="H331" s="57"/>
      <c r="I331" s="58"/>
      <c r="J331" s="55"/>
      <c r="K331" s="55"/>
      <c r="L331" s="56"/>
      <c r="M331" s="57"/>
      <c r="N331" s="55"/>
      <c r="O331" s="55"/>
      <c r="P331" s="55"/>
      <c r="Q331" s="56"/>
      <c r="R331" s="57"/>
      <c r="S331" s="55"/>
      <c r="T331" s="55"/>
      <c r="U331" s="55"/>
      <c r="V331" s="56"/>
      <c r="W331" s="57"/>
      <c r="X331" s="55"/>
      <c r="Y331" s="55"/>
      <c r="Z331" s="55"/>
      <c r="AA331" s="377"/>
      <c r="AB331" s="57"/>
      <c r="AC331" s="55"/>
      <c r="AD331" s="60"/>
      <c r="AE331" s="61"/>
    </row>
    <row r="332" spans="2:31" x14ac:dyDescent="0.25">
      <c r="B332" s="73" t="s">
        <v>55</v>
      </c>
      <c r="C332" s="81">
        <v>5</v>
      </c>
      <c r="D332" s="46"/>
      <c r="E332" s="46"/>
      <c r="F332" s="46"/>
      <c r="G332" s="49"/>
      <c r="H332" s="50"/>
      <c r="I332" s="51"/>
      <c r="J332" s="46"/>
      <c r="K332" s="46"/>
      <c r="L332" s="49"/>
      <c r="M332" s="50"/>
      <c r="N332" s="46"/>
      <c r="O332" s="46"/>
      <c r="P332" s="46"/>
      <c r="Q332" s="49"/>
      <c r="R332" s="50"/>
      <c r="S332" s="46"/>
      <c r="T332" s="46"/>
      <c r="U332" s="46"/>
      <c r="V332" s="49"/>
      <c r="W332" s="52"/>
      <c r="X332" s="46"/>
      <c r="Y332" s="46"/>
      <c r="Z332" s="46"/>
      <c r="AA332" s="378"/>
      <c r="AB332" s="52"/>
    </row>
    <row r="333" spans="2:31" ht="21" x14ac:dyDescent="0.25">
      <c r="B333" s="363" t="str">
        <f>+IF(COUNTA('UNITA E CONSUMI SOTTOUTENZE'!C358)&gt;0,'UNITA E CONSUMI SOTTOUTENZE'!B358,"")</f>
        <v/>
      </c>
      <c r="D333" s="83">
        <f>+IF(B333="",0,1*'DATI BOLLETTA'!$D$57*'DATI BOLLETTA'!$C$34*'Articolazione tariffaria'!$F$35)</f>
        <v>0</v>
      </c>
      <c r="E333" s="83">
        <f>+IF(B333="",0,1*'DATI BOLLETTA'!$D$58*'DATI BOLLETTA'!$C$34*'Articolazione tariffaria'!$F$36)</f>
        <v>0</v>
      </c>
      <c r="F333" s="83">
        <f>+IF(B333="",0,1*'DATI BOLLETTA'!$D$59*'DATI BOLLETTA'!$C$34*'Articolazione tariffaria'!$F$37)</f>
        <v>0</v>
      </c>
      <c r="G333" s="84">
        <f t="shared" ref="G333:G352" si="77">+SUM(D333:F333)</f>
        <v>0</v>
      </c>
      <c r="H333" s="50"/>
      <c r="I333" s="130">
        <f>+IF('UNITA E CONSUMI SOTTOUTENZE'!E358&gt;'Articolazione tariffaria'!C$13*'RIPARTIZ SOTTO-UTENZA_dettagl'!C$332,('UNITA E CONSUMI SOTTOUTENZE'!E358-'Articolazione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tariffaria'!C$12*'RIPARTIZ SOTTO-UTENZA_dettagl'!C$332,('UNITA E CONSUMI SOTTOUTENZE'!E358-'Articolazione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tariffaria'!C$11*'RIPARTIZ SOTTO-UTENZA_dettagl'!C$332,('UNITA E CONSUMI SOTTOUTENZE'!E358-'Articolazione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tariffaria'!C$10*'RIPARTIZ SOTTO-UTENZA_dettagl'!C$332,('UNITA E CONSUMI SOTTOUTENZE'!E358-'Articolazione tariffaria'!C$10*'RIPARTIZ SOTTO-UTENZA_dettagl'!C$332)*'Articolazione tariffaria'!F$10+'Articolazione tariffaria'!D$9*'RIPARTIZ SOTTO-UTENZA_dettagl'!C$332*'Articolazione tariffaria'!F$9,'UNITA E CONSUMI SOTTOUTENZE'!E358*'Articolazione tariffaria'!F$9))))*'DATI BOLLETTA'!D$57</f>
        <v>0</v>
      </c>
      <c r="J333" s="83">
        <f>+'UNITA E CONSUMI SOTTOUTENZE'!E358*'Articolazione tariffaria'!$F$31*'DATI BOLLETTA'!$D$58</f>
        <v>0</v>
      </c>
      <c r="K333" s="83">
        <f>+'UNITA E CONSUMI SOTTOUTENZE'!E358*'Articolazione tariffaria'!$F$32*'DATI BOLLETTA'!$D$59</f>
        <v>0</v>
      </c>
      <c r="L333" s="84">
        <f t="shared" ref="L333:L352" si="78">+SUM(I333:K333)</f>
        <v>0</v>
      </c>
      <c r="M333" s="50"/>
      <c r="N333" s="83">
        <f>+'UNITA E CONSUMI SOTTOUTENZE'!E358*'Articolazione tariffaria'!$F$59*'DATI BOLLETTA'!$D$57</f>
        <v>0</v>
      </c>
      <c r="O333" s="83">
        <f>+'UNITA E CONSUMI SOTTOUTENZE'!E358*'Articolazione tariffaria'!$F$59*'DATI BOLLETTA'!$D$58</f>
        <v>0</v>
      </c>
      <c r="P333" s="83">
        <f>+'UNITA E CONSUMI SOTTOUTENZE'!E358*'Articolazione tariffaria'!$F$59*'DATI BOLLETTA'!$D$59</f>
        <v>0</v>
      </c>
      <c r="Q333" s="84">
        <f>+SUM(N333:P333)</f>
        <v>0</v>
      </c>
      <c r="R333" s="50"/>
      <c r="S333" s="83">
        <f>+'UNITA E CONSUMI SOTTOUTENZE'!E358*'Articolazione tariffaria'!$F$49*'DATI BOLLETTA'!$D$57</f>
        <v>0</v>
      </c>
      <c r="T333" s="83">
        <f>+'UNITA E CONSUMI SOTTOUTENZE'!E358*'Articolazione tariffaria'!$F$50*'DATI BOLLETTA'!$D$58</f>
        <v>0</v>
      </c>
      <c r="U333" s="83">
        <f>+'UNITA E CONSUMI SOTTOUTENZE'!E358*'Articolazione tariffaria'!$F$51*'DATI BOLLETTA'!$D$59</f>
        <v>0</v>
      </c>
      <c r="V333" s="84">
        <f t="shared" ref="V333:V352" si="79">+SUM(S333:U333)</f>
        <v>0</v>
      </c>
      <c r="W333" s="52"/>
      <c r="X333" s="83">
        <f t="shared" si="67"/>
        <v>0</v>
      </c>
      <c r="Y333" s="83">
        <f t="shared" ref="Y333:Y374" si="80">+X333*Y$3</f>
        <v>0</v>
      </c>
      <c r="Z333" s="83">
        <f t="shared" si="69"/>
        <v>0</v>
      </c>
      <c r="AA333" s="373" t="str">
        <f t="shared" ref="AA333:AA352" si="81">IFERROR(+X333/X$422,"")</f>
        <v/>
      </c>
      <c r="AB333" s="52"/>
      <c r="AC333" s="83">
        <f t="shared" ref="AC333:AC352" si="82">IFERROR(+AC$4*AA333,0)</f>
        <v>0</v>
      </c>
      <c r="AE333" s="107">
        <f>+Z333+AC333</f>
        <v>0</v>
      </c>
    </row>
    <row r="334" spans="2:31" ht="21" x14ac:dyDescent="0.25">
      <c r="B334" s="363" t="str">
        <f>+IF(COUNTA('UNITA E CONSUMI SOTTOUTENZE'!C359)&gt;0,'UNITA E CONSUMI SOTTOUTENZE'!B359,"")</f>
        <v/>
      </c>
      <c r="D334" s="83">
        <f>+IF(B334="",0,1*'DATI BOLLETTA'!$D$57*'DATI BOLLETTA'!$C$34*'Articolazione tariffaria'!$F$35)</f>
        <v>0</v>
      </c>
      <c r="E334" s="83">
        <f>+IF(B334="",0,1*'DATI BOLLETTA'!$D$58*'DATI BOLLETTA'!$C$34*'Articolazione tariffaria'!$F$36)</f>
        <v>0</v>
      </c>
      <c r="F334" s="83">
        <f>+IF(B334="",0,1*'DATI BOLLETTA'!$D$59*'DATI BOLLETTA'!$C$34*'Articolazione tariffaria'!$F$37)</f>
        <v>0</v>
      </c>
      <c r="G334" s="84">
        <f t="shared" si="77"/>
        <v>0</v>
      </c>
      <c r="H334" s="50"/>
      <c r="I334" s="130">
        <f>+IF('UNITA E CONSUMI SOTTOUTENZE'!E359&gt;'Articolazione tariffaria'!C$13*'RIPARTIZ SOTTO-UTENZA_dettagl'!C$332,('UNITA E CONSUMI SOTTOUTENZE'!E359-'Articolazione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tariffaria'!C$12*'RIPARTIZ SOTTO-UTENZA_dettagl'!C$332,('UNITA E CONSUMI SOTTOUTENZE'!E359-'Articolazione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tariffaria'!C$11*'RIPARTIZ SOTTO-UTENZA_dettagl'!C$332,('UNITA E CONSUMI SOTTOUTENZE'!E359-'Articolazione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tariffaria'!C$10*'RIPARTIZ SOTTO-UTENZA_dettagl'!C$332,('UNITA E CONSUMI SOTTOUTENZE'!E359-'Articolazione tariffaria'!C$10*'RIPARTIZ SOTTO-UTENZA_dettagl'!C$332)*'Articolazione tariffaria'!F$10+'Articolazione tariffaria'!D$9*'RIPARTIZ SOTTO-UTENZA_dettagl'!C$332*'Articolazione tariffaria'!F$9,'UNITA E CONSUMI SOTTOUTENZE'!E359*'Articolazione tariffaria'!F$9))))*'DATI BOLLETTA'!D$57</f>
        <v>0</v>
      </c>
      <c r="J334" s="83">
        <f>+'UNITA E CONSUMI SOTTOUTENZE'!E359*'Articolazione tariffaria'!$F$31*'DATI BOLLETTA'!$D$58</f>
        <v>0</v>
      </c>
      <c r="K334" s="83">
        <f>+'UNITA E CONSUMI SOTTOUTENZE'!E359*'Articolazione tariffaria'!$F$32*'DATI BOLLETTA'!$D$59</f>
        <v>0</v>
      </c>
      <c r="L334" s="84">
        <f t="shared" si="78"/>
        <v>0</v>
      </c>
      <c r="M334" s="50"/>
      <c r="N334" s="83">
        <f>+'UNITA E CONSUMI SOTTOUTENZE'!E359*'Articolazione tariffaria'!$F$59*'DATI BOLLETTA'!$D$57</f>
        <v>0</v>
      </c>
      <c r="O334" s="83">
        <f>+'UNITA E CONSUMI SOTTOUTENZE'!E359*'Articolazione tariffaria'!$F$59*'DATI BOLLETTA'!$D$58</f>
        <v>0</v>
      </c>
      <c r="P334" s="83">
        <f>+'UNITA E CONSUMI SOTTOUTENZE'!E359*'Articolazione tariffaria'!$F$59*'DATI BOLLETTA'!$D$59</f>
        <v>0</v>
      </c>
      <c r="Q334" s="84">
        <f t="shared" ref="Q334:Q352" si="83">+SUM(N334:P334)</f>
        <v>0</v>
      </c>
      <c r="R334" s="50"/>
      <c r="S334" s="83">
        <f>+'UNITA E CONSUMI SOTTOUTENZE'!E359*'Articolazione tariffaria'!$F$49*'DATI BOLLETTA'!$D$57</f>
        <v>0</v>
      </c>
      <c r="T334" s="83">
        <f>+'UNITA E CONSUMI SOTTOUTENZE'!E359*'Articolazione tariffaria'!$F$50*'DATI BOLLETTA'!$D$58</f>
        <v>0</v>
      </c>
      <c r="U334" s="83">
        <f>+'UNITA E CONSUMI SOTTOUTENZE'!E359*'Articolazione tariffaria'!$F$51*'DATI BOLLETTA'!$D$59</f>
        <v>0</v>
      </c>
      <c r="V334" s="84">
        <f t="shared" si="79"/>
        <v>0</v>
      </c>
      <c r="W334" s="52"/>
      <c r="X334" s="83">
        <f t="shared" si="67"/>
        <v>0</v>
      </c>
      <c r="Y334" s="83">
        <f t="shared" si="80"/>
        <v>0</v>
      </c>
      <c r="Z334" s="83">
        <f t="shared" si="69"/>
        <v>0</v>
      </c>
      <c r="AA334" s="373" t="str">
        <f t="shared" si="81"/>
        <v/>
      </c>
      <c r="AB334" s="52"/>
      <c r="AC334" s="83">
        <f t="shared" si="82"/>
        <v>0</v>
      </c>
      <c r="AE334" s="107">
        <f t="shared" ref="AE334:AE352" si="84">+Z334+AC334</f>
        <v>0</v>
      </c>
    </row>
    <row r="335" spans="2:31" ht="21" x14ac:dyDescent="0.25">
      <c r="B335" s="363" t="str">
        <f>+IF(COUNTA('UNITA E CONSUMI SOTTOUTENZE'!C360)&gt;0,'UNITA E CONSUMI SOTTOUTENZE'!B360,"")</f>
        <v/>
      </c>
      <c r="D335" s="83">
        <f>+IF(B335="",0,1*'DATI BOLLETTA'!$D$57*'DATI BOLLETTA'!$C$34*'Articolazione tariffaria'!$F$35)</f>
        <v>0</v>
      </c>
      <c r="E335" s="83">
        <f>+IF(B335="",0,1*'DATI BOLLETTA'!$D$58*'DATI BOLLETTA'!$C$34*'Articolazione tariffaria'!$F$36)</f>
        <v>0</v>
      </c>
      <c r="F335" s="83">
        <f>+IF(B335="",0,1*'DATI BOLLETTA'!$D$59*'DATI BOLLETTA'!$C$34*'Articolazione tariffaria'!$F$37)</f>
        <v>0</v>
      </c>
      <c r="G335" s="84">
        <f t="shared" si="77"/>
        <v>0</v>
      </c>
      <c r="H335" s="50"/>
      <c r="I335" s="130">
        <f>+IF('UNITA E CONSUMI SOTTOUTENZE'!E360&gt;'Articolazione tariffaria'!C$13*'RIPARTIZ SOTTO-UTENZA_dettagl'!C$332,('UNITA E CONSUMI SOTTOUTENZE'!E360-'Articolazione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tariffaria'!C$12*'RIPARTIZ SOTTO-UTENZA_dettagl'!C$332,('UNITA E CONSUMI SOTTOUTENZE'!E360-'Articolazione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tariffaria'!C$11*'RIPARTIZ SOTTO-UTENZA_dettagl'!C$332,('UNITA E CONSUMI SOTTOUTENZE'!E360-'Articolazione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tariffaria'!C$10*'RIPARTIZ SOTTO-UTENZA_dettagl'!C$332,('UNITA E CONSUMI SOTTOUTENZE'!E360-'Articolazione tariffaria'!C$10*'RIPARTIZ SOTTO-UTENZA_dettagl'!C$332)*'Articolazione tariffaria'!F$10+'Articolazione tariffaria'!D$9*'RIPARTIZ SOTTO-UTENZA_dettagl'!C$332*'Articolazione tariffaria'!F$9,'UNITA E CONSUMI SOTTOUTENZE'!E360*'Articolazione tariffaria'!F$9))))*'DATI BOLLETTA'!D$57</f>
        <v>0</v>
      </c>
      <c r="J335" s="83">
        <f>+'UNITA E CONSUMI SOTTOUTENZE'!E360*'Articolazione tariffaria'!$F$31*'DATI BOLLETTA'!$D$58</f>
        <v>0</v>
      </c>
      <c r="K335" s="83">
        <f>+'UNITA E CONSUMI SOTTOUTENZE'!E360*'Articolazione tariffaria'!$F$32*'DATI BOLLETTA'!$D$59</f>
        <v>0</v>
      </c>
      <c r="L335" s="84">
        <f t="shared" si="78"/>
        <v>0</v>
      </c>
      <c r="M335" s="50"/>
      <c r="N335" s="83">
        <f>+'UNITA E CONSUMI SOTTOUTENZE'!E360*'Articolazione tariffaria'!$F$59*'DATI BOLLETTA'!$D$57</f>
        <v>0</v>
      </c>
      <c r="O335" s="83">
        <f>+'UNITA E CONSUMI SOTTOUTENZE'!E360*'Articolazione tariffaria'!$F$59*'DATI BOLLETTA'!$D$58</f>
        <v>0</v>
      </c>
      <c r="P335" s="83">
        <f>+'UNITA E CONSUMI SOTTOUTENZE'!E360*'Articolazione tariffaria'!$F$59*'DATI BOLLETTA'!$D$59</f>
        <v>0</v>
      </c>
      <c r="Q335" s="84">
        <f t="shared" si="83"/>
        <v>0</v>
      </c>
      <c r="R335" s="50"/>
      <c r="S335" s="83">
        <f>+'UNITA E CONSUMI SOTTOUTENZE'!E360*'Articolazione tariffaria'!$F$49*'DATI BOLLETTA'!$D$57</f>
        <v>0</v>
      </c>
      <c r="T335" s="83">
        <f>+'UNITA E CONSUMI SOTTOUTENZE'!E360*'Articolazione tariffaria'!$F$50*'DATI BOLLETTA'!$D$58</f>
        <v>0</v>
      </c>
      <c r="U335" s="83">
        <f>+'UNITA E CONSUMI SOTTOUTENZE'!E360*'Articolazione tariffaria'!$F$51*'DATI BOLLETTA'!$D$59</f>
        <v>0</v>
      </c>
      <c r="V335" s="84">
        <f t="shared" si="79"/>
        <v>0</v>
      </c>
      <c r="W335" s="52"/>
      <c r="X335" s="83">
        <f t="shared" si="67"/>
        <v>0</v>
      </c>
      <c r="Y335" s="83">
        <f t="shared" si="80"/>
        <v>0</v>
      </c>
      <c r="Z335" s="83">
        <f t="shared" si="69"/>
        <v>0</v>
      </c>
      <c r="AA335" s="373" t="str">
        <f t="shared" si="81"/>
        <v/>
      </c>
      <c r="AB335" s="52"/>
      <c r="AC335" s="83">
        <f t="shared" si="82"/>
        <v>0</v>
      </c>
      <c r="AE335" s="107">
        <f t="shared" si="84"/>
        <v>0</v>
      </c>
    </row>
    <row r="336" spans="2:31" ht="21" x14ac:dyDescent="0.25">
      <c r="B336" s="363" t="str">
        <f>+IF(COUNTA('UNITA E CONSUMI SOTTOUTENZE'!C361)&gt;0,'UNITA E CONSUMI SOTTOUTENZE'!B361,"")</f>
        <v/>
      </c>
      <c r="D336" s="83">
        <f>+IF(B336="",0,1*'DATI BOLLETTA'!$D$57*'DATI BOLLETTA'!$C$34*'Articolazione tariffaria'!$F$35)</f>
        <v>0</v>
      </c>
      <c r="E336" s="83">
        <f>+IF(B336="",0,1*'DATI BOLLETTA'!$D$58*'DATI BOLLETTA'!$C$34*'Articolazione tariffaria'!$F$36)</f>
        <v>0</v>
      </c>
      <c r="F336" s="83">
        <f>+IF(B336="",0,1*'DATI BOLLETTA'!$D$59*'DATI BOLLETTA'!$C$34*'Articolazione tariffaria'!$F$37)</f>
        <v>0</v>
      </c>
      <c r="G336" s="84">
        <f t="shared" si="77"/>
        <v>0</v>
      </c>
      <c r="H336" s="50"/>
      <c r="I336" s="130">
        <f>+IF('UNITA E CONSUMI SOTTOUTENZE'!E361&gt;'Articolazione tariffaria'!C$13*'RIPARTIZ SOTTO-UTENZA_dettagl'!C$332,('UNITA E CONSUMI SOTTOUTENZE'!E361-'Articolazione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tariffaria'!C$12*'RIPARTIZ SOTTO-UTENZA_dettagl'!C$332,('UNITA E CONSUMI SOTTOUTENZE'!E361-'Articolazione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tariffaria'!C$11*'RIPARTIZ SOTTO-UTENZA_dettagl'!C$332,('UNITA E CONSUMI SOTTOUTENZE'!E361-'Articolazione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tariffaria'!C$10*'RIPARTIZ SOTTO-UTENZA_dettagl'!C$332,('UNITA E CONSUMI SOTTOUTENZE'!E361-'Articolazione tariffaria'!C$10*'RIPARTIZ SOTTO-UTENZA_dettagl'!C$332)*'Articolazione tariffaria'!F$10+'Articolazione tariffaria'!D$9*'RIPARTIZ SOTTO-UTENZA_dettagl'!C$332*'Articolazione tariffaria'!F$9,'UNITA E CONSUMI SOTTOUTENZE'!E361*'Articolazione tariffaria'!F$9))))*'DATI BOLLETTA'!D$57</f>
        <v>0</v>
      </c>
      <c r="J336" s="83">
        <f>+'UNITA E CONSUMI SOTTOUTENZE'!E361*'Articolazione tariffaria'!$F$31*'DATI BOLLETTA'!$D$58</f>
        <v>0</v>
      </c>
      <c r="K336" s="83">
        <f>+'UNITA E CONSUMI SOTTOUTENZE'!E361*'Articolazione tariffaria'!$F$32*'DATI BOLLETTA'!$D$59</f>
        <v>0</v>
      </c>
      <c r="L336" s="84">
        <f t="shared" si="78"/>
        <v>0</v>
      </c>
      <c r="M336" s="50"/>
      <c r="N336" s="83">
        <f>+'UNITA E CONSUMI SOTTOUTENZE'!E361*'Articolazione tariffaria'!$F$59*'DATI BOLLETTA'!$D$57</f>
        <v>0</v>
      </c>
      <c r="O336" s="83">
        <f>+'UNITA E CONSUMI SOTTOUTENZE'!E361*'Articolazione tariffaria'!$F$59*'DATI BOLLETTA'!$D$58</f>
        <v>0</v>
      </c>
      <c r="P336" s="83">
        <f>+'UNITA E CONSUMI SOTTOUTENZE'!E361*'Articolazione tariffaria'!$F$59*'DATI BOLLETTA'!$D$59</f>
        <v>0</v>
      </c>
      <c r="Q336" s="84">
        <f t="shared" si="83"/>
        <v>0</v>
      </c>
      <c r="R336" s="50"/>
      <c r="S336" s="83">
        <f>+'UNITA E CONSUMI SOTTOUTENZE'!E361*'Articolazione tariffaria'!$F$49*'DATI BOLLETTA'!$D$57</f>
        <v>0</v>
      </c>
      <c r="T336" s="83">
        <f>+'UNITA E CONSUMI SOTTOUTENZE'!E361*'Articolazione tariffaria'!$F$50*'DATI BOLLETTA'!$D$58</f>
        <v>0</v>
      </c>
      <c r="U336" s="83">
        <f>+'UNITA E CONSUMI SOTTOUTENZE'!E361*'Articolazione tariffaria'!$F$51*'DATI BOLLETTA'!$D$59</f>
        <v>0</v>
      </c>
      <c r="V336" s="84">
        <f t="shared" si="79"/>
        <v>0</v>
      </c>
      <c r="W336" s="52"/>
      <c r="X336" s="83">
        <f t="shared" si="67"/>
        <v>0</v>
      </c>
      <c r="Y336" s="83">
        <f t="shared" si="80"/>
        <v>0</v>
      </c>
      <c r="Z336" s="83">
        <f t="shared" si="69"/>
        <v>0</v>
      </c>
      <c r="AA336" s="373" t="str">
        <f t="shared" si="81"/>
        <v/>
      </c>
      <c r="AB336" s="52"/>
      <c r="AC336" s="83">
        <f t="shared" si="82"/>
        <v>0</v>
      </c>
      <c r="AE336" s="107">
        <f t="shared" si="84"/>
        <v>0</v>
      </c>
    </row>
    <row r="337" spans="2:31" ht="21" x14ac:dyDescent="0.25">
      <c r="B337" s="363" t="str">
        <f>+IF(COUNTA('UNITA E CONSUMI SOTTOUTENZE'!C362)&gt;0,'UNITA E CONSUMI SOTTOUTENZE'!B362,"")</f>
        <v/>
      </c>
      <c r="D337" s="83">
        <f>+IF(B337="",0,1*'DATI BOLLETTA'!$D$57*'DATI BOLLETTA'!$C$34*'Articolazione tariffaria'!$F$35)</f>
        <v>0</v>
      </c>
      <c r="E337" s="83">
        <f>+IF(B337="",0,1*'DATI BOLLETTA'!$D$58*'DATI BOLLETTA'!$C$34*'Articolazione tariffaria'!$F$36)</f>
        <v>0</v>
      </c>
      <c r="F337" s="83">
        <f>+IF(B337="",0,1*'DATI BOLLETTA'!$D$59*'DATI BOLLETTA'!$C$34*'Articolazione tariffaria'!$F$37)</f>
        <v>0</v>
      </c>
      <c r="G337" s="84">
        <f t="shared" si="77"/>
        <v>0</v>
      </c>
      <c r="H337" s="50"/>
      <c r="I337" s="130">
        <f>+IF('UNITA E CONSUMI SOTTOUTENZE'!E362&gt;'Articolazione tariffaria'!C$13*'RIPARTIZ SOTTO-UTENZA_dettagl'!C$332,('UNITA E CONSUMI SOTTOUTENZE'!E362-'Articolazione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tariffaria'!C$12*'RIPARTIZ SOTTO-UTENZA_dettagl'!C$332,('UNITA E CONSUMI SOTTOUTENZE'!E362-'Articolazione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tariffaria'!C$11*'RIPARTIZ SOTTO-UTENZA_dettagl'!C$332,('UNITA E CONSUMI SOTTOUTENZE'!E362-'Articolazione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tariffaria'!C$10*'RIPARTIZ SOTTO-UTENZA_dettagl'!C$332,('UNITA E CONSUMI SOTTOUTENZE'!E362-'Articolazione tariffaria'!C$10*'RIPARTIZ SOTTO-UTENZA_dettagl'!C$332)*'Articolazione tariffaria'!F$10+'Articolazione tariffaria'!D$9*'RIPARTIZ SOTTO-UTENZA_dettagl'!C$332*'Articolazione tariffaria'!F$9,'UNITA E CONSUMI SOTTOUTENZE'!E362*'Articolazione tariffaria'!F$9))))*'DATI BOLLETTA'!D$57</f>
        <v>0</v>
      </c>
      <c r="J337" s="83">
        <f>+'UNITA E CONSUMI SOTTOUTENZE'!E362*'Articolazione tariffaria'!$F$31*'DATI BOLLETTA'!$D$58</f>
        <v>0</v>
      </c>
      <c r="K337" s="83">
        <f>+'UNITA E CONSUMI SOTTOUTENZE'!E362*'Articolazione tariffaria'!$F$32*'DATI BOLLETTA'!$D$59</f>
        <v>0</v>
      </c>
      <c r="L337" s="84">
        <f t="shared" si="78"/>
        <v>0</v>
      </c>
      <c r="M337" s="50"/>
      <c r="N337" s="83">
        <f>+'UNITA E CONSUMI SOTTOUTENZE'!E362*'Articolazione tariffaria'!$F$59*'DATI BOLLETTA'!$D$57</f>
        <v>0</v>
      </c>
      <c r="O337" s="83">
        <f>+'UNITA E CONSUMI SOTTOUTENZE'!E362*'Articolazione tariffaria'!$F$59*'DATI BOLLETTA'!$D$58</f>
        <v>0</v>
      </c>
      <c r="P337" s="83">
        <f>+'UNITA E CONSUMI SOTTOUTENZE'!E362*'Articolazione tariffaria'!$F$59*'DATI BOLLETTA'!$D$59</f>
        <v>0</v>
      </c>
      <c r="Q337" s="84">
        <f t="shared" si="83"/>
        <v>0</v>
      </c>
      <c r="R337" s="50"/>
      <c r="S337" s="83">
        <f>+'UNITA E CONSUMI SOTTOUTENZE'!E362*'Articolazione tariffaria'!$F$49*'DATI BOLLETTA'!$D$57</f>
        <v>0</v>
      </c>
      <c r="T337" s="83">
        <f>+'UNITA E CONSUMI SOTTOUTENZE'!E362*'Articolazione tariffaria'!$F$50*'DATI BOLLETTA'!$D$58</f>
        <v>0</v>
      </c>
      <c r="U337" s="83">
        <f>+'UNITA E CONSUMI SOTTOUTENZE'!E362*'Articolazione tariffaria'!$F$51*'DATI BOLLETTA'!$D$59</f>
        <v>0</v>
      </c>
      <c r="V337" s="84">
        <f t="shared" si="79"/>
        <v>0</v>
      </c>
      <c r="W337" s="52"/>
      <c r="X337" s="83">
        <f t="shared" si="67"/>
        <v>0</v>
      </c>
      <c r="Y337" s="83">
        <f t="shared" si="80"/>
        <v>0</v>
      </c>
      <c r="Z337" s="83">
        <f t="shared" si="69"/>
        <v>0</v>
      </c>
      <c r="AA337" s="373" t="str">
        <f t="shared" si="81"/>
        <v/>
      </c>
      <c r="AB337" s="52"/>
      <c r="AC337" s="83">
        <f t="shared" si="82"/>
        <v>0</v>
      </c>
      <c r="AE337" s="107">
        <f t="shared" si="84"/>
        <v>0</v>
      </c>
    </row>
    <row r="338" spans="2:31" ht="21" x14ac:dyDescent="0.25">
      <c r="B338" s="363" t="str">
        <f>+IF(COUNTA('UNITA E CONSUMI SOTTOUTENZE'!C363)&gt;0,'UNITA E CONSUMI SOTTOUTENZE'!B363,"")</f>
        <v/>
      </c>
      <c r="D338" s="83">
        <f>+IF(B338="",0,1*'DATI BOLLETTA'!$D$57*'DATI BOLLETTA'!$C$34*'Articolazione tariffaria'!$F$35)</f>
        <v>0</v>
      </c>
      <c r="E338" s="83">
        <f>+IF(B338="",0,1*'DATI BOLLETTA'!$D$58*'DATI BOLLETTA'!$C$34*'Articolazione tariffaria'!$F$36)</f>
        <v>0</v>
      </c>
      <c r="F338" s="83">
        <f>+IF(B338="",0,1*'DATI BOLLETTA'!$D$59*'DATI BOLLETTA'!$C$34*'Articolazione tariffaria'!$F$37)</f>
        <v>0</v>
      </c>
      <c r="G338" s="84">
        <f t="shared" si="77"/>
        <v>0</v>
      </c>
      <c r="H338" s="50"/>
      <c r="I338" s="130">
        <f>+IF('UNITA E CONSUMI SOTTOUTENZE'!E363&gt;'Articolazione tariffaria'!C$13*'RIPARTIZ SOTTO-UTENZA_dettagl'!C$332,('UNITA E CONSUMI SOTTOUTENZE'!E363-'Articolazione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tariffaria'!C$12*'RIPARTIZ SOTTO-UTENZA_dettagl'!C$332,('UNITA E CONSUMI SOTTOUTENZE'!E363-'Articolazione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tariffaria'!C$11*'RIPARTIZ SOTTO-UTENZA_dettagl'!C$332,('UNITA E CONSUMI SOTTOUTENZE'!E363-'Articolazione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tariffaria'!C$10*'RIPARTIZ SOTTO-UTENZA_dettagl'!C$332,('UNITA E CONSUMI SOTTOUTENZE'!E363-'Articolazione tariffaria'!C$10*'RIPARTIZ SOTTO-UTENZA_dettagl'!C$332)*'Articolazione tariffaria'!F$10+'Articolazione tariffaria'!D$9*'RIPARTIZ SOTTO-UTENZA_dettagl'!C$332*'Articolazione tariffaria'!F$9,'UNITA E CONSUMI SOTTOUTENZE'!E363*'Articolazione tariffaria'!F$9))))*'DATI BOLLETTA'!D$57</f>
        <v>0</v>
      </c>
      <c r="J338" s="83">
        <f>+'UNITA E CONSUMI SOTTOUTENZE'!E363*'Articolazione tariffaria'!$F$31*'DATI BOLLETTA'!$D$58</f>
        <v>0</v>
      </c>
      <c r="K338" s="83">
        <f>+'UNITA E CONSUMI SOTTOUTENZE'!E363*'Articolazione tariffaria'!$F$32*'DATI BOLLETTA'!$D$59</f>
        <v>0</v>
      </c>
      <c r="L338" s="84">
        <f t="shared" si="78"/>
        <v>0</v>
      </c>
      <c r="M338" s="50"/>
      <c r="N338" s="83">
        <f>+'UNITA E CONSUMI SOTTOUTENZE'!E363*'Articolazione tariffaria'!$F$59*'DATI BOLLETTA'!$D$57</f>
        <v>0</v>
      </c>
      <c r="O338" s="83">
        <f>+'UNITA E CONSUMI SOTTOUTENZE'!E363*'Articolazione tariffaria'!$F$59*'DATI BOLLETTA'!$D$58</f>
        <v>0</v>
      </c>
      <c r="P338" s="83">
        <f>+'UNITA E CONSUMI SOTTOUTENZE'!E363*'Articolazione tariffaria'!$F$59*'DATI BOLLETTA'!$D$59</f>
        <v>0</v>
      </c>
      <c r="Q338" s="84">
        <f t="shared" si="83"/>
        <v>0</v>
      </c>
      <c r="R338" s="50"/>
      <c r="S338" s="83">
        <f>+'UNITA E CONSUMI SOTTOUTENZE'!E363*'Articolazione tariffaria'!$F$49*'DATI BOLLETTA'!$D$57</f>
        <v>0</v>
      </c>
      <c r="T338" s="83">
        <f>+'UNITA E CONSUMI SOTTOUTENZE'!E363*'Articolazione tariffaria'!$F$50*'DATI BOLLETTA'!$D$58</f>
        <v>0</v>
      </c>
      <c r="U338" s="83">
        <f>+'UNITA E CONSUMI SOTTOUTENZE'!E363*'Articolazione tariffaria'!$F$51*'DATI BOLLETTA'!$D$59</f>
        <v>0</v>
      </c>
      <c r="V338" s="84">
        <f t="shared" si="79"/>
        <v>0</v>
      </c>
      <c r="W338" s="52"/>
      <c r="X338" s="83">
        <f t="shared" si="67"/>
        <v>0</v>
      </c>
      <c r="Y338" s="83">
        <f t="shared" si="80"/>
        <v>0</v>
      </c>
      <c r="Z338" s="83">
        <f t="shared" si="69"/>
        <v>0</v>
      </c>
      <c r="AA338" s="373" t="str">
        <f t="shared" si="81"/>
        <v/>
      </c>
      <c r="AB338" s="52"/>
      <c r="AC338" s="83">
        <f t="shared" si="82"/>
        <v>0</v>
      </c>
      <c r="AE338" s="107">
        <f t="shared" si="84"/>
        <v>0</v>
      </c>
    </row>
    <row r="339" spans="2:31" ht="21" x14ac:dyDescent="0.25">
      <c r="B339" s="363" t="str">
        <f>+IF(COUNTA('UNITA E CONSUMI SOTTOUTENZE'!C364)&gt;0,'UNITA E CONSUMI SOTTOUTENZE'!B364,"")</f>
        <v/>
      </c>
      <c r="D339" s="83">
        <f>+IF(B339="",0,1*'DATI BOLLETTA'!$D$57*'DATI BOLLETTA'!$C$34*'Articolazione tariffaria'!$F$35)</f>
        <v>0</v>
      </c>
      <c r="E339" s="83">
        <f>+IF(B339="",0,1*'DATI BOLLETTA'!$D$58*'DATI BOLLETTA'!$C$34*'Articolazione tariffaria'!$F$36)</f>
        <v>0</v>
      </c>
      <c r="F339" s="83">
        <f>+IF(B339="",0,1*'DATI BOLLETTA'!$D$59*'DATI BOLLETTA'!$C$34*'Articolazione tariffaria'!$F$37)</f>
        <v>0</v>
      </c>
      <c r="G339" s="84">
        <f t="shared" si="77"/>
        <v>0</v>
      </c>
      <c r="H339" s="50"/>
      <c r="I339" s="130">
        <f>+IF('UNITA E CONSUMI SOTTOUTENZE'!E364&gt;'Articolazione tariffaria'!C$13*'RIPARTIZ SOTTO-UTENZA_dettagl'!C$332,('UNITA E CONSUMI SOTTOUTENZE'!E364-'Articolazione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tariffaria'!C$12*'RIPARTIZ SOTTO-UTENZA_dettagl'!C$332,('UNITA E CONSUMI SOTTOUTENZE'!E364-'Articolazione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tariffaria'!C$11*'RIPARTIZ SOTTO-UTENZA_dettagl'!C$332,('UNITA E CONSUMI SOTTOUTENZE'!E364-'Articolazione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tariffaria'!C$10*'RIPARTIZ SOTTO-UTENZA_dettagl'!C$332,('UNITA E CONSUMI SOTTOUTENZE'!E364-'Articolazione tariffaria'!C$10*'RIPARTIZ SOTTO-UTENZA_dettagl'!C$332)*'Articolazione tariffaria'!F$10+'Articolazione tariffaria'!D$9*'RIPARTIZ SOTTO-UTENZA_dettagl'!C$332*'Articolazione tariffaria'!F$9,'UNITA E CONSUMI SOTTOUTENZE'!E364*'Articolazione tariffaria'!F$9))))*'DATI BOLLETTA'!D$57</f>
        <v>0</v>
      </c>
      <c r="J339" s="83">
        <f>+'UNITA E CONSUMI SOTTOUTENZE'!E364*'Articolazione tariffaria'!$F$31*'DATI BOLLETTA'!$D$58</f>
        <v>0</v>
      </c>
      <c r="K339" s="83">
        <f>+'UNITA E CONSUMI SOTTOUTENZE'!E364*'Articolazione tariffaria'!$F$32*'DATI BOLLETTA'!$D$59</f>
        <v>0</v>
      </c>
      <c r="L339" s="84">
        <f t="shared" si="78"/>
        <v>0</v>
      </c>
      <c r="M339" s="50"/>
      <c r="N339" s="83">
        <f>+'UNITA E CONSUMI SOTTOUTENZE'!E364*'Articolazione tariffaria'!$F$59*'DATI BOLLETTA'!$D$57</f>
        <v>0</v>
      </c>
      <c r="O339" s="83">
        <f>+'UNITA E CONSUMI SOTTOUTENZE'!E364*'Articolazione tariffaria'!$F$59*'DATI BOLLETTA'!$D$58</f>
        <v>0</v>
      </c>
      <c r="P339" s="83">
        <f>+'UNITA E CONSUMI SOTTOUTENZE'!E364*'Articolazione tariffaria'!$F$59*'DATI BOLLETTA'!$D$59</f>
        <v>0</v>
      </c>
      <c r="Q339" s="84">
        <f t="shared" si="83"/>
        <v>0</v>
      </c>
      <c r="R339" s="50"/>
      <c r="S339" s="83">
        <f>+'UNITA E CONSUMI SOTTOUTENZE'!E364*'Articolazione tariffaria'!$F$49*'DATI BOLLETTA'!$D$57</f>
        <v>0</v>
      </c>
      <c r="T339" s="83">
        <f>+'UNITA E CONSUMI SOTTOUTENZE'!E364*'Articolazione tariffaria'!$F$50*'DATI BOLLETTA'!$D$58</f>
        <v>0</v>
      </c>
      <c r="U339" s="83">
        <f>+'UNITA E CONSUMI SOTTOUTENZE'!E364*'Articolazione tariffaria'!$F$51*'DATI BOLLETTA'!$D$59</f>
        <v>0</v>
      </c>
      <c r="V339" s="84">
        <f t="shared" si="79"/>
        <v>0</v>
      </c>
      <c r="W339" s="52"/>
      <c r="X339" s="83">
        <f t="shared" si="67"/>
        <v>0</v>
      </c>
      <c r="Y339" s="83">
        <f t="shared" si="80"/>
        <v>0</v>
      </c>
      <c r="Z339" s="83">
        <f t="shared" si="69"/>
        <v>0</v>
      </c>
      <c r="AA339" s="373" t="str">
        <f t="shared" si="81"/>
        <v/>
      </c>
      <c r="AB339" s="52"/>
      <c r="AC339" s="83">
        <f t="shared" si="82"/>
        <v>0</v>
      </c>
      <c r="AE339" s="107">
        <f t="shared" si="84"/>
        <v>0</v>
      </c>
    </row>
    <row r="340" spans="2:31" ht="21" x14ac:dyDescent="0.25">
      <c r="B340" s="363" t="str">
        <f>+IF(COUNTA('UNITA E CONSUMI SOTTOUTENZE'!C365)&gt;0,'UNITA E CONSUMI SOTTOUTENZE'!B365,"")</f>
        <v/>
      </c>
      <c r="D340" s="83">
        <f>+IF(B340="",0,1*'DATI BOLLETTA'!$D$57*'DATI BOLLETTA'!$C$34*'Articolazione tariffaria'!$F$35)</f>
        <v>0</v>
      </c>
      <c r="E340" s="83">
        <f>+IF(B340="",0,1*'DATI BOLLETTA'!$D$58*'DATI BOLLETTA'!$C$34*'Articolazione tariffaria'!$F$36)</f>
        <v>0</v>
      </c>
      <c r="F340" s="83">
        <f>+IF(B340="",0,1*'DATI BOLLETTA'!$D$59*'DATI BOLLETTA'!$C$34*'Articolazione tariffaria'!$F$37)</f>
        <v>0</v>
      </c>
      <c r="G340" s="84">
        <f t="shared" si="77"/>
        <v>0</v>
      </c>
      <c r="H340" s="50"/>
      <c r="I340" s="130">
        <f>+IF('UNITA E CONSUMI SOTTOUTENZE'!E365&gt;'Articolazione tariffaria'!C$13*'RIPARTIZ SOTTO-UTENZA_dettagl'!C$332,('UNITA E CONSUMI SOTTOUTENZE'!E365-'Articolazione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tariffaria'!C$12*'RIPARTIZ SOTTO-UTENZA_dettagl'!C$332,('UNITA E CONSUMI SOTTOUTENZE'!E365-'Articolazione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tariffaria'!C$11*'RIPARTIZ SOTTO-UTENZA_dettagl'!C$332,('UNITA E CONSUMI SOTTOUTENZE'!E365-'Articolazione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tariffaria'!C$10*'RIPARTIZ SOTTO-UTENZA_dettagl'!C$332,('UNITA E CONSUMI SOTTOUTENZE'!E365-'Articolazione tariffaria'!C$10*'RIPARTIZ SOTTO-UTENZA_dettagl'!C$332)*'Articolazione tariffaria'!F$10+'Articolazione tariffaria'!D$9*'RIPARTIZ SOTTO-UTENZA_dettagl'!C$332*'Articolazione tariffaria'!F$9,'UNITA E CONSUMI SOTTOUTENZE'!E365*'Articolazione tariffaria'!F$9))))*'DATI BOLLETTA'!D$57</f>
        <v>0</v>
      </c>
      <c r="J340" s="83">
        <f>+'UNITA E CONSUMI SOTTOUTENZE'!E365*'Articolazione tariffaria'!$F$31*'DATI BOLLETTA'!$D$58</f>
        <v>0</v>
      </c>
      <c r="K340" s="83">
        <f>+'UNITA E CONSUMI SOTTOUTENZE'!E365*'Articolazione tariffaria'!$F$32*'DATI BOLLETTA'!$D$59</f>
        <v>0</v>
      </c>
      <c r="L340" s="84">
        <f t="shared" si="78"/>
        <v>0</v>
      </c>
      <c r="M340" s="50"/>
      <c r="N340" s="83">
        <f>+'UNITA E CONSUMI SOTTOUTENZE'!E365*'Articolazione tariffaria'!$F$59*'DATI BOLLETTA'!$D$57</f>
        <v>0</v>
      </c>
      <c r="O340" s="83">
        <f>+'UNITA E CONSUMI SOTTOUTENZE'!E365*'Articolazione tariffaria'!$F$59*'DATI BOLLETTA'!$D$58</f>
        <v>0</v>
      </c>
      <c r="P340" s="83">
        <f>+'UNITA E CONSUMI SOTTOUTENZE'!E365*'Articolazione tariffaria'!$F$59*'DATI BOLLETTA'!$D$59</f>
        <v>0</v>
      </c>
      <c r="Q340" s="84">
        <f t="shared" si="83"/>
        <v>0</v>
      </c>
      <c r="R340" s="50"/>
      <c r="S340" s="83">
        <f>+'UNITA E CONSUMI SOTTOUTENZE'!E365*'Articolazione tariffaria'!$F$49*'DATI BOLLETTA'!$D$57</f>
        <v>0</v>
      </c>
      <c r="T340" s="83">
        <f>+'UNITA E CONSUMI SOTTOUTENZE'!E365*'Articolazione tariffaria'!$F$50*'DATI BOLLETTA'!$D$58</f>
        <v>0</v>
      </c>
      <c r="U340" s="83">
        <f>+'UNITA E CONSUMI SOTTOUTENZE'!E365*'Articolazione tariffaria'!$F$51*'DATI BOLLETTA'!$D$59</f>
        <v>0</v>
      </c>
      <c r="V340" s="84">
        <f t="shared" si="79"/>
        <v>0</v>
      </c>
      <c r="W340" s="52"/>
      <c r="X340" s="83">
        <f t="shared" si="67"/>
        <v>0</v>
      </c>
      <c r="Y340" s="83">
        <f t="shared" si="80"/>
        <v>0</v>
      </c>
      <c r="Z340" s="83">
        <f t="shared" si="69"/>
        <v>0</v>
      </c>
      <c r="AA340" s="373" t="str">
        <f t="shared" si="81"/>
        <v/>
      </c>
      <c r="AB340" s="52"/>
      <c r="AC340" s="83">
        <f t="shared" si="82"/>
        <v>0</v>
      </c>
      <c r="AE340" s="107">
        <f t="shared" si="84"/>
        <v>0</v>
      </c>
    </row>
    <row r="341" spans="2:31" ht="21" x14ac:dyDescent="0.25">
      <c r="B341" s="363" t="str">
        <f>+IF(COUNTA('UNITA E CONSUMI SOTTOUTENZE'!C366)&gt;0,'UNITA E CONSUMI SOTTOUTENZE'!B366,"")</f>
        <v/>
      </c>
      <c r="D341" s="83">
        <f>+IF(B341="",0,1*'DATI BOLLETTA'!$D$57*'DATI BOLLETTA'!$C$34*'Articolazione tariffaria'!$F$35)</f>
        <v>0</v>
      </c>
      <c r="E341" s="83">
        <f>+IF(B341="",0,1*'DATI BOLLETTA'!$D$58*'DATI BOLLETTA'!$C$34*'Articolazione tariffaria'!$F$36)</f>
        <v>0</v>
      </c>
      <c r="F341" s="83">
        <f>+IF(B341="",0,1*'DATI BOLLETTA'!$D$59*'DATI BOLLETTA'!$C$34*'Articolazione tariffaria'!$F$37)</f>
        <v>0</v>
      </c>
      <c r="G341" s="84">
        <f t="shared" si="77"/>
        <v>0</v>
      </c>
      <c r="H341" s="50"/>
      <c r="I341" s="130">
        <f>+IF('UNITA E CONSUMI SOTTOUTENZE'!E366&gt;'Articolazione tariffaria'!C$13*'RIPARTIZ SOTTO-UTENZA_dettagl'!C$332,('UNITA E CONSUMI SOTTOUTENZE'!E366-'Articolazione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tariffaria'!C$12*'RIPARTIZ SOTTO-UTENZA_dettagl'!C$332,('UNITA E CONSUMI SOTTOUTENZE'!E366-'Articolazione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tariffaria'!C$11*'RIPARTIZ SOTTO-UTENZA_dettagl'!C$332,('UNITA E CONSUMI SOTTOUTENZE'!E366-'Articolazione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tariffaria'!C$10*'RIPARTIZ SOTTO-UTENZA_dettagl'!C$332,('UNITA E CONSUMI SOTTOUTENZE'!E366-'Articolazione tariffaria'!C$10*'RIPARTIZ SOTTO-UTENZA_dettagl'!C$332)*'Articolazione tariffaria'!F$10+'Articolazione tariffaria'!D$9*'RIPARTIZ SOTTO-UTENZA_dettagl'!C$332*'Articolazione tariffaria'!F$9,'UNITA E CONSUMI SOTTOUTENZE'!E366*'Articolazione tariffaria'!F$9))))*'DATI BOLLETTA'!D$57</f>
        <v>0</v>
      </c>
      <c r="J341" s="83">
        <f>+'UNITA E CONSUMI SOTTOUTENZE'!E366*'Articolazione tariffaria'!$F$31*'DATI BOLLETTA'!$D$58</f>
        <v>0</v>
      </c>
      <c r="K341" s="83">
        <f>+'UNITA E CONSUMI SOTTOUTENZE'!E366*'Articolazione tariffaria'!$F$32*'DATI BOLLETTA'!$D$59</f>
        <v>0</v>
      </c>
      <c r="L341" s="84">
        <f t="shared" si="78"/>
        <v>0</v>
      </c>
      <c r="M341" s="50"/>
      <c r="N341" s="83">
        <f>+'UNITA E CONSUMI SOTTOUTENZE'!E366*'Articolazione tariffaria'!$F$59*'DATI BOLLETTA'!$D$57</f>
        <v>0</v>
      </c>
      <c r="O341" s="83">
        <f>+'UNITA E CONSUMI SOTTOUTENZE'!E366*'Articolazione tariffaria'!$F$59*'DATI BOLLETTA'!$D$58</f>
        <v>0</v>
      </c>
      <c r="P341" s="83">
        <f>+'UNITA E CONSUMI SOTTOUTENZE'!E366*'Articolazione tariffaria'!$F$59*'DATI BOLLETTA'!$D$59</f>
        <v>0</v>
      </c>
      <c r="Q341" s="84">
        <f t="shared" si="83"/>
        <v>0</v>
      </c>
      <c r="R341" s="50"/>
      <c r="S341" s="83">
        <f>+'UNITA E CONSUMI SOTTOUTENZE'!E366*'Articolazione tariffaria'!$F$49*'DATI BOLLETTA'!$D$57</f>
        <v>0</v>
      </c>
      <c r="T341" s="83">
        <f>+'UNITA E CONSUMI SOTTOUTENZE'!E366*'Articolazione tariffaria'!$F$50*'DATI BOLLETTA'!$D$58</f>
        <v>0</v>
      </c>
      <c r="U341" s="83">
        <f>+'UNITA E CONSUMI SOTTOUTENZE'!E366*'Articolazione tariffaria'!$F$51*'DATI BOLLETTA'!$D$59</f>
        <v>0</v>
      </c>
      <c r="V341" s="84">
        <f t="shared" si="79"/>
        <v>0</v>
      </c>
      <c r="W341" s="52"/>
      <c r="X341" s="83">
        <f t="shared" si="67"/>
        <v>0</v>
      </c>
      <c r="Y341" s="83">
        <f t="shared" si="80"/>
        <v>0</v>
      </c>
      <c r="Z341" s="83">
        <f t="shared" si="69"/>
        <v>0</v>
      </c>
      <c r="AA341" s="373" t="str">
        <f t="shared" si="81"/>
        <v/>
      </c>
      <c r="AB341" s="52"/>
      <c r="AC341" s="83">
        <f t="shared" si="82"/>
        <v>0</v>
      </c>
      <c r="AE341" s="107">
        <f t="shared" si="84"/>
        <v>0</v>
      </c>
    </row>
    <row r="342" spans="2:31" ht="21" x14ac:dyDescent="0.25">
      <c r="B342" s="363" t="str">
        <f>+IF(COUNTA('UNITA E CONSUMI SOTTOUTENZE'!C367)&gt;0,'UNITA E CONSUMI SOTTOUTENZE'!B367,"")</f>
        <v/>
      </c>
      <c r="D342" s="83">
        <f>+IF(B342="",0,1*'DATI BOLLETTA'!$D$57*'DATI BOLLETTA'!$C$34*'Articolazione tariffaria'!$F$35)</f>
        <v>0</v>
      </c>
      <c r="E342" s="83">
        <f>+IF(B342="",0,1*'DATI BOLLETTA'!$D$58*'DATI BOLLETTA'!$C$34*'Articolazione tariffaria'!$F$36)</f>
        <v>0</v>
      </c>
      <c r="F342" s="83">
        <f>+IF(B342="",0,1*'DATI BOLLETTA'!$D$59*'DATI BOLLETTA'!$C$34*'Articolazione tariffaria'!$F$37)</f>
        <v>0</v>
      </c>
      <c r="G342" s="84">
        <f t="shared" si="77"/>
        <v>0</v>
      </c>
      <c r="H342" s="50"/>
      <c r="I342" s="130">
        <f>+IF('UNITA E CONSUMI SOTTOUTENZE'!E367&gt;'Articolazione tariffaria'!C$13*'RIPARTIZ SOTTO-UTENZA_dettagl'!C$332,('UNITA E CONSUMI SOTTOUTENZE'!E367-'Articolazione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tariffaria'!C$12*'RIPARTIZ SOTTO-UTENZA_dettagl'!C$332,('UNITA E CONSUMI SOTTOUTENZE'!E367-'Articolazione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tariffaria'!C$11*'RIPARTIZ SOTTO-UTENZA_dettagl'!C$332,('UNITA E CONSUMI SOTTOUTENZE'!E367-'Articolazione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tariffaria'!C$10*'RIPARTIZ SOTTO-UTENZA_dettagl'!C$332,('UNITA E CONSUMI SOTTOUTENZE'!E367-'Articolazione tariffaria'!C$10*'RIPARTIZ SOTTO-UTENZA_dettagl'!C$332)*'Articolazione tariffaria'!F$10+'Articolazione tariffaria'!D$9*'RIPARTIZ SOTTO-UTENZA_dettagl'!C$332*'Articolazione tariffaria'!F$9,'UNITA E CONSUMI SOTTOUTENZE'!E367*'Articolazione tariffaria'!F$9))))*'DATI BOLLETTA'!D$57</f>
        <v>0</v>
      </c>
      <c r="J342" s="83">
        <f>+'UNITA E CONSUMI SOTTOUTENZE'!E367*'Articolazione tariffaria'!$F$31*'DATI BOLLETTA'!$D$58</f>
        <v>0</v>
      </c>
      <c r="K342" s="83">
        <f>+'UNITA E CONSUMI SOTTOUTENZE'!E367*'Articolazione tariffaria'!$F$32*'DATI BOLLETTA'!$D$59</f>
        <v>0</v>
      </c>
      <c r="L342" s="84">
        <f t="shared" si="78"/>
        <v>0</v>
      </c>
      <c r="M342" s="50"/>
      <c r="N342" s="83">
        <f>+'UNITA E CONSUMI SOTTOUTENZE'!E367*'Articolazione tariffaria'!$F$59*'DATI BOLLETTA'!$D$57</f>
        <v>0</v>
      </c>
      <c r="O342" s="83">
        <f>+'UNITA E CONSUMI SOTTOUTENZE'!E367*'Articolazione tariffaria'!$F$59*'DATI BOLLETTA'!$D$58</f>
        <v>0</v>
      </c>
      <c r="P342" s="83">
        <f>+'UNITA E CONSUMI SOTTOUTENZE'!E367*'Articolazione tariffaria'!$F$59*'DATI BOLLETTA'!$D$59</f>
        <v>0</v>
      </c>
      <c r="Q342" s="84">
        <f t="shared" si="83"/>
        <v>0</v>
      </c>
      <c r="R342" s="50"/>
      <c r="S342" s="83">
        <f>+'UNITA E CONSUMI SOTTOUTENZE'!E367*'Articolazione tariffaria'!$F$49*'DATI BOLLETTA'!$D$57</f>
        <v>0</v>
      </c>
      <c r="T342" s="83">
        <f>+'UNITA E CONSUMI SOTTOUTENZE'!E367*'Articolazione tariffaria'!$F$50*'DATI BOLLETTA'!$D$58</f>
        <v>0</v>
      </c>
      <c r="U342" s="83">
        <f>+'UNITA E CONSUMI SOTTOUTENZE'!E367*'Articolazione tariffaria'!$F$51*'DATI BOLLETTA'!$D$59</f>
        <v>0</v>
      </c>
      <c r="V342" s="84">
        <f t="shared" si="79"/>
        <v>0</v>
      </c>
      <c r="W342" s="52"/>
      <c r="X342" s="83">
        <f t="shared" si="67"/>
        <v>0</v>
      </c>
      <c r="Y342" s="83">
        <f t="shared" si="80"/>
        <v>0</v>
      </c>
      <c r="Z342" s="83">
        <f t="shared" si="69"/>
        <v>0</v>
      </c>
      <c r="AA342" s="373" t="str">
        <f t="shared" si="81"/>
        <v/>
      </c>
      <c r="AB342" s="52"/>
      <c r="AC342" s="83">
        <f t="shared" si="82"/>
        <v>0</v>
      </c>
      <c r="AE342" s="107">
        <f t="shared" si="84"/>
        <v>0</v>
      </c>
    </row>
    <row r="343" spans="2:31" ht="21" x14ac:dyDescent="0.25">
      <c r="B343" s="363" t="str">
        <f>+IF(COUNTA('UNITA E CONSUMI SOTTOUTENZE'!C368)&gt;0,'UNITA E CONSUMI SOTTOUTENZE'!B368,"")</f>
        <v/>
      </c>
      <c r="D343" s="83">
        <f>+IF(B343="",0,1*'DATI BOLLETTA'!$D$57*'DATI BOLLETTA'!$C$34*'Articolazione tariffaria'!$F$35)</f>
        <v>0</v>
      </c>
      <c r="E343" s="83">
        <f>+IF(B343="",0,1*'DATI BOLLETTA'!$D$58*'DATI BOLLETTA'!$C$34*'Articolazione tariffaria'!$F$36)</f>
        <v>0</v>
      </c>
      <c r="F343" s="83">
        <f>+IF(B343="",0,1*'DATI BOLLETTA'!$D$59*'DATI BOLLETTA'!$C$34*'Articolazione tariffaria'!$F$37)</f>
        <v>0</v>
      </c>
      <c r="G343" s="84">
        <f t="shared" si="77"/>
        <v>0</v>
      </c>
      <c r="H343" s="50"/>
      <c r="I343" s="130">
        <f>+IF('UNITA E CONSUMI SOTTOUTENZE'!E368&gt;'Articolazione tariffaria'!C$13*'RIPARTIZ SOTTO-UTENZA_dettagl'!C$332,('UNITA E CONSUMI SOTTOUTENZE'!E368-'Articolazione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tariffaria'!C$12*'RIPARTIZ SOTTO-UTENZA_dettagl'!C$332,('UNITA E CONSUMI SOTTOUTENZE'!E368-'Articolazione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tariffaria'!C$11*'RIPARTIZ SOTTO-UTENZA_dettagl'!C$332,('UNITA E CONSUMI SOTTOUTENZE'!E368-'Articolazione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tariffaria'!C$10*'RIPARTIZ SOTTO-UTENZA_dettagl'!C$332,('UNITA E CONSUMI SOTTOUTENZE'!E368-'Articolazione tariffaria'!C$10*'RIPARTIZ SOTTO-UTENZA_dettagl'!C$332)*'Articolazione tariffaria'!F$10+'Articolazione tariffaria'!D$9*'RIPARTIZ SOTTO-UTENZA_dettagl'!C$332*'Articolazione tariffaria'!F$9,'UNITA E CONSUMI SOTTOUTENZE'!E368*'Articolazione tariffaria'!F$9))))*'DATI BOLLETTA'!D$57</f>
        <v>0</v>
      </c>
      <c r="J343" s="83">
        <f>+'UNITA E CONSUMI SOTTOUTENZE'!E368*'Articolazione tariffaria'!$F$31*'DATI BOLLETTA'!$D$58</f>
        <v>0</v>
      </c>
      <c r="K343" s="83">
        <f>+'UNITA E CONSUMI SOTTOUTENZE'!E368*'Articolazione tariffaria'!$F$32*'DATI BOLLETTA'!$D$59</f>
        <v>0</v>
      </c>
      <c r="L343" s="84">
        <f t="shared" si="78"/>
        <v>0</v>
      </c>
      <c r="M343" s="50"/>
      <c r="N343" s="83">
        <f>+'UNITA E CONSUMI SOTTOUTENZE'!E368*'Articolazione tariffaria'!$F$59*'DATI BOLLETTA'!$D$57</f>
        <v>0</v>
      </c>
      <c r="O343" s="83">
        <f>+'UNITA E CONSUMI SOTTOUTENZE'!E368*'Articolazione tariffaria'!$F$59*'DATI BOLLETTA'!$D$58</f>
        <v>0</v>
      </c>
      <c r="P343" s="83">
        <f>+'UNITA E CONSUMI SOTTOUTENZE'!E368*'Articolazione tariffaria'!$F$59*'DATI BOLLETTA'!$D$59</f>
        <v>0</v>
      </c>
      <c r="Q343" s="84">
        <f t="shared" si="83"/>
        <v>0</v>
      </c>
      <c r="R343" s="50"/>
      <c r="S343" s="83">
        <f>+'UNITA E CONSUMI SOTTOUTENZE'!E368*'Articolazione tariffaria'!$F$49*'DATI BOLLETTA'!$D$57</f>
        <v>0</v>
      </c>
      <c r="T343" s="83">
        <f>+'UNITA E CONSUMI SOTTOUTENZE'!E368*'Articolazione tariffaria'!$F$50*'DATI BOLLETTA'!$D$58</f>
        <v>0</v>
      </c>
      <c r="U343" s="83">
        <f>+'UNITA E CONSUMI SOTTOUTENZE'!E368*'Articolazione tariffaria'!$F$51*'DATI BOLLETTA'!$D$59</f>
        <v>0</v>
      </c>
      <c r="V343" s="84">
        <f t="shared" si="79"/>
        <v>0</v>
      </c>
      <c r="W343" s="52"/>
      <c r="X343" s="83">
        <f t="shared" si="67"/>
        <v>0</v>
      </c>
      <c r="Y343" s="83">
        <f t="shared" si="80"/>
        <v>0</v>
      </c>
      <c r="Z343" s="83">
        <f t="shared" si="69"/>
        <v>0</v>
      </c>
      <c r="AA343" s="373" t="str">
        <f t="shared" si="81"/>
        <v/>
      </c>
      <c r="AB343" s="52"/>
      <c r="AC343" s="83">
        <f t="shared" si="82"/>
        <v>0</v>
      </c>
      <c r="AE343" s="107">
        <f t="shared" si="84"/>
        <v>0</v>
      </c>
    </row>
    <row r="344" spans="2:31" ht="21" x14ac:dyDescent="0.25">
      <c r="B344" s="363" t="str">
        <f>+IF(COUNTA('UNITA E CONSUMI SOTTOUTENZE'!C369)&gt;0,'UNITA E CONSUMI SOTTOUTENZE'!B369,"")</f>
        <v/>
      </c>
      <c r="D344" s="83">
        <f>+IF(B344="",0,1*'DATI BOLLETTA'!$D$57*'DATI BOLLETTA'!$C$34*'Articolazione tariffaria'!$F$35)</f>
        <v>0</v>
      </c>
      <c r="E344" s="83">
        <f>+IF(B344="",0,1*'DATI BOLLETTA'!$D$58*'DATI BOLLETTA'!$C$34*'Articolazione tariffaria'!$F$36)</f>
        <v>0</v>
      </c>
      <c r="F344" s="83">
        <f>+IF(B344="",0,1*'DATI BOLLETTA'!$D$59*'DATI BOLLETTA'!$C$34*'Articolazione tariffaria'!$F$37)</f>
        <v>0</v>
      </c>
      <c r="G344" s="84">
        <f t="shared" si="77"/>
        <v>0</v>
      </c>
      <c r="H344" s="50"/>
      <c r="I344" s="130">
        <f>+IF('UNITA E CONSUMI SOTTOUTENZE'!E369&gt;'Articolazione tariffaria'!C$13*'RIPARTIZ SOTTO-UTENZA_dettagl'!C$332,('UNITA E CONSUMI SOTTOUTENZE'!E369-'Articolazione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tariffaria'!C$12*'RIPARTIZ SOTTO-UTENZA_dettagl'!C$332,('UNITA E CONSUMI SOTTOUTENZE'!E369-'Articolazione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tariffaria'!C$11*'RIPARTIZ SOTTO-UTENZA_dettagl'!C$332,('UNITA E CONSUMI SOTTOUTENZE'!E369-'Articolazione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tariffaria'!C$10*'RIPARTIZ SOTTO-UTENZA_dettagl'!C$332,('UNITA E CONSUMI SOTTOUTENZE'!E369-'Articolazione tariffaria'!C$10*'RIPARTIZ SOTTO-UTENZA_dettagl'!C$332)*'Articolazione tariffaria'!F$10+'Articolazione tariffaria'!D$9*'RIPARTIZ SOTTO-UTENZA_dettagl'!C$332*'Articolazione tariffaria'!F$9,'UNITA E CONSUMI SOTTOUTENZE'!E369*'Articolazione tariffaria'!F$9))))*'DATI BOLLETTA'!D$57</f>
        <v>0</v>
      </c>
      <c r="J344" s="83">
        <f>+'UNITA E CONSUMI SOTTOUTENZE'!E369*'Articolazione tariffaria'!$F$31*'DATI BOLLETTA'!$D$58</f>
        <v>0</v>
      </c>
      <c r="K344" s="83">
        <f>+'UNITA E CONSUMI SOTTOUTENZE'!E369*'Articolazione tariffaria'!$F$32*'DATI BOLLETTA'!$D$59</f>
        <v>0</v>
      </c>
      <c r="L344" s="84">
        <f t="shared" si="78"/>
        <v>0</v>
      </c>
      <c r="M344" s="50"/>
      <c r="N344" s="83">
        <f>+'UNITA E CONSUMI SOTTOUTENZE'!E369*'Articolazione tariffaria'!$F$59*'DATI BOLLETTA'!$D$57</f>
        <v>0</v>
      </c>
      <c r="O344" s="83">
        <f>+'UNITA E CONSUMI SOTTOUTENZE'!E369*'Articolazione tariffaria'!$F$59*'DATI BOLLETTA'!$D$58</f>
        <v>0</v>
      </c>
      <c r="P344" s="83">
        <f>+'UNITA E CONSUMI SOTTOUTENZE'!E369*'Articolazione tariffaria'!$F$59*'DATI BOLLETTA'!$D$59</f>
        <v>0</v>
      </c>
      <c r="Q344" s="84">
        <f t="shared" si="83"/>
        <v>0</v>
      </c>
      <c r="R344" s="50"/>
      <c r="S344" s="83">
        <f>+'UNITA E CONSUMI SOTTOUTENZE'!E369*'Articolazione tariffaria'!$F$49*'DATI BOLLETTA'!$D$57</f>
        <v>0</v>
      </c>
      <c r="T344" s="83">
        <f>+'UNITA E CONSUMI SOTTOUTENZE'!E369*'Articolazione tariffaria'!$F$50*'DATI BOLLETTA'!$D$58</f>
        <v>0</v>
      </c>
      <c r="U344" s="83">
        <f>+'UNITA E CONSUMI SOTTOUTENZE'!E369*'Articolazione tariffaria'!$F$51*'DATI BOLLETTA'!$D$59</f>
        <v>0</v>
      </c>
      <c r="V344" s="84">
        <f t="shared" si="79"/>
        <v>0</v>
      </c>
      <c r="W344" s="52"/>
      <c r="X344" s="83">
        <f t="shared" si="67"/>
        <v>0</v>
      </c>
      <c r="Y344" s="83">
        <f t="shared" si="80"/>
        <v>0</v>
      </c>
      <c r="Z344" s="83">
        <f t="shared" si="69"/>
        <v>0</v>
      </c>
      <c r="AA344" s="373" t="str">
        <f t="shared" si="81"/>
        <v/>
      </c>
      <c r="AB344" s="52"/>
      <c r="AC344" s="83">
        <f t="shared" si="82"/>
        <v>0</v>
      </c>
      <c r="AE344" s="107">
        <f t="shared" si="84"/>
        <v>0</v>
      </c>
    </row>
    <row r="345" spans="2:31" ht="21" x14ac:dyDescent="0.25">
      <c r="B345" s="363" t="str">
        <f>+IF(COUNTA('UNITA E CONSUMI SOTTOUTENZE'!C370)&gt;0,'UNITA E CONSUMI SOTTOUTENZE'!B370,"")</f>
        <v/>
      </c>
      <c r="D345" s="83">
        <f>+IF(B345="",0,1*'DATI BOLLETTA'!$D$57*'DATI BOLLETTA'!$C$34*'Articolazione tariffaria'!$F$35)</f>
        <v>0</v>
      </c>
      <c r="E345" s="83">
        <f>+IF(B345="",0,1*'DATI BOLLETTA'!$D$58*'DATI BOLLETTA'!$C$34*'Articolazione tariffaria'!$F$36)</f>
        <v>0</v>
      </c>
      <c r="F345" s="83">
        <f>+IF(B345="",0,1*'DATI BOLLETTA'!$D$59*'DATI BOLLETTA'!$C$34*'Articolazione tariffaria'!$F$37)</f>
        <v>0</v>
      </c>
      <c r="G345" s="84">
        <f t="shared" si="77"/>
        <v>0</v>
      </c>
      <c r="H345" s="50"/>
      <c r="I345" s="130">
        <f>+IF('UNITA E CONSUMI SOTTOUTENZE'!E370&gt;'Articolazione tariffaria'!C$13*'RIPARTIZ SOTTO-UTENZA_dettagl'!C$332,('UNITA E CONSUMI SOTTOUTENZE'!E370-'Articolazione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tariffaria'!C$12*'RIPARTIZ SOTTO-UTENZA_dettagl'!C$332,('UNITA E CONSUMI SOTTOUTENZE'!E370-'Articolazione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tariffaria'!C$11*'RIPARTIZ SOTTO-UTENZA_dettagl'!C$332,('UNITA E CONSUMI SOTTOUTENZE'!E370-'Articolazione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tariffaria'!C$10*'RIPARTIZ SOTTO-UTENZA_dettagl'!C$332,('UNITA E CONSUMI SOTTOUTENZE'!E370-'Articolazione tariffaria'!C$10*'RIPARTIZ SOTTO-UTENZA_dettagl'!C$332)*'Articolazione tariffaria'!F$10+'Articolazione tariffaria'!D$9*'RIPARTIZ SOTTO-UTENZA_dettagl'!C$332*'Articolazione tariffaria'!F$9,'UNITA E CONSUMI SOTTOUTENZE'!E370*'Articolazione tariffaria'!F$9))))*'DATI BOLLETTA'!D$57</f>
        <v>0</v>
      </c>
      <c r="J345" s="83">
        <f>+'UNITA E CONSUMI SOTTOUTENZE'!E370*'Articolazione tariffaria'!$F$31*'DATI BOLLETTA'!$D$58</f>
        <v>0</v>
      </c>
      <c r="K345" s="83">
        <f>+'UNITA E CONSUMI SOTTOUTENZE'!E370*'Articolazione tariffaria'!$F$32*'DATI BOLLETTA'!$D$59</f>
        <v>0</v>
      </c>
      <c r="L345" s="84">
        <f t="shared" si="78"/>
        <v>0</v>
      </c>
      <c r="M345" s="50"/>
      <c r="N345" s="83">
        <f>+'UNITA E CONSUMI SOTTOUTENZE'!E370*'Articolazione tariffaria'!$F$59*'DATI BOLLETTA'!$D$57</f>
        <v>0</v>
      </c>
      <c r="O345" s="83">
        <f>+'UNITA E CONSUMI SOTTOUTENZE'!E370*'Articolazione tariffaria'!$F$59*'DATI BOLLETTA'!$D$58</f>
        <v>0</v>
      </c>
      <c r="P345" s="83">
        <f>+'UNITA E CONSUMI SOTTOUTENZE'!E370*'Articolazione tariffaria'!$F$59*'DATI BOLLETTA'!$D$59</f>
        <v>0</v>
      </c>
      <c r="Q345" s="84">
        <f t="shared" si="83"/>
        <v>0</v>
      </c>
      <c r="R345" s="50"/>
      <c r="S345" s="83">
        <f>+'UNITA E CONSUMI SOTTOUTENZE'!E370*'Articolazione tariffaria'!$F$49*'DATI BOLLETTA'!$D$57</f>
        <v>0</v>
      </c>
      <c r="T345" s="83">
        <f>+'UNITA E CONSUMI SOTTOUTENZE'!E370*'Articolazione tariffaria'!$F$50*'DATI BOLLETTA'!$D$58</f>
        <v>0</v>
      </c>
      <c r="U345" s="83">
        <f>+'UNITA E CONSUMI SOTTOUTENZE'!E370*'Articolazione tariffaria'!$F$51*'DATI BOLLETTA'!$D$59</f>
        <v>0</v>
      </c>
      <c r="V345" s="84">
        <f t="shared" si="79"/>
        <v>0</v>
      </c>
      <c r="W345" s="52"/>
      <c r="X345" s="83">
        <f t="shared" si="67"/>
        <v>0</v>
      </c>
      <c r="Y345" s="83">
        <f t="shared" si="80"/>
        <v>0</v>
      </c>
      <c r="Z345" s="83">
        <f t="shared" si="69"/>
        <v>0</v>
      </c>
      <c r="AA345" s="373" t="str">
        <f t="shared" si="81"/>
        <v/>
      </c>
      <c r="AB345" s="52"/>
      <c r="AC345" s="83">
        <f t="shared" si="82"/>
        <v>0</v>
      </c>
      <c r="AE345" s="107">
        <f t="shared" si="84"/>
        <v>0</v>
      </c>
    </row>
    <row r="346" spans="2:31" ht="21" x14ac:dyDescent="0.25">
      <c r="B346" s="363" t="str">
        <f>+IF(COUNTA('UNITA E CONSUMI SOTTOUTENZE'!C371)&gt;0,'UNITA E CONSUMI SOTTOUTENZE'!B371,"")</f>
        <v/>
      </c>
      <c r="D346" s="83">
        <f>+IF(B346="",0,1*'DATI BOLLETTA'!$D$57*'DATI BOLLETTA'!$C$34*'Articolazione tariffaria'!$F$35)</f>
        <v>0</v>
      </c>
      <c r="E346" s="83">
        <f>+IF(B346="",0,1*'DATI BOLLETTA'!$D$58*'DATI BOLLETTA'!$C$34*'Articolazione tariffaria'!$F$36)</f>
        <v>0</v>
      </c>
      <c r="F346" s="83">
        <f>+IF(B346="",0,1*'DATI BOLLETTA'!$D$59*'DATI BOLLETTA'!$C$34*'Articolazione tariffaria'!$F$37)</f>
        <v>0</v>
      </c>
      <c r="G346" s="84">
        <f t="shared" si="77"/>
        <v>0</v>
      </c>
      <c r="H346" s="50"/>
      <c r="I346" s="130">
        <f>+IF('UNITA E CONSUMI SOTTOUTENZE'!E371&gt;'Articolazione tariffaria'!C$13*'RIPARTIZ SOTTO-UTENZA_dettagl'!C$332,('UNITA E CONSUMI SOTTOUTENZE'!E371-'Articolazione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tariffaria'!C$12*'RIPARTIZ SOTTO-UTENZA_dettagl'!C$332,('UNITA E CONSUMI SOTTOUTENZE'!E371-'Articolazione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tariffaria'!C$11*'RIPARTIZ SOTTO-UTENZA_dettagl'!C$332,('UNITA E CONSUMI SOTTOUTENZE'!E371-'Articolazione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tariffaria'!C$10*'RIPARTIZ SOTTO-UTENZA_dettagl'!C$332,('UNITA E CONSUMI SOTTOUTENZE'!E371-'Articolazione tariffaria'!C$10*'RIPARTIZ SOTTO-UTENZA_dettagl'!C$332)*'Articolazione tariffaria'!F$10+'Articolazione tariffaria'!D$9*'RIPARTIZ SOTTO-UTENZA_dettagl'!C$332*'Articolazione tariffaria'!F$9,'UNITA E CONSUMI SOTTOUTENZE'!E371*'Articolazione tariffaria'!F$9))))*'DATI BOLLETTA'!D$57</f>
        <v>0</v>
      </c>
      <c r="J346" s="83">
        <f>+'UNITA E CONSUMI SOTTOUTENZE'!E371*'Articolazione tariffaria'!$F$31*'DATI BOLLETTA'!$D$58</f>
        <v>0</v>
      </c>
      <c r="K346" s="83">
        <f>+'UNITA E CONSUMI SOTTOUTENZE'!E371*'Articolazione tariffaria'!$F$32*'DATI BOLLETTA'!$D$59</f>
        <v>0</v>
      </c>
      <c r="L346" s="84">
        <f t="shared" si="78"/>
        <v>0</v>
      </c>
      <c r="M346" s="50"/>
      <c r="N346" s="83">
        <f>+'UNITA E CONSUMI SOTTOUTENZE'!E371*'Articolazione tariffaria'!$F$59*'DATI BOLLETTA'!$D$57</f>
        <v>0</v>
      </c>
      <c r="O346" s="83">
        <f>+'UNITA E CONSUMI SOTTOUTENZE'!E371*'Articolazione tariffaria'!$F$59*'DATI BOLLETTA'!$D$58</f>
        <v>0</v>
      </c>
      <c r="P346" s="83">
        <f>+'UNITA E CONSUMI SOTTOUTENZE'!E371*'Articolazione tariffaria'!$F$59*'DATI BOLLETTA'!$D$59</f>
        <v>0</v>
      </c>
      <c r="Q346" s="84">
        <f t="shared" si="83"/>
        <v>0</v>
      </c>
      <c r="R346" s="50"/>
      <c r="S346" s="83">
        <f>+'UNITA E CONSUMI SOTTOUTENZE'!E371*'Articolazione tariffaria'!$F$49*'DATI BOLLETTA'!$D$57</f>
        <v>0</v>
      </c>
      <c r="T346" s="83">
        <f>+'UNITA E CONSUMI SOTTOUTENZE'!E371*'Articolazione tariffaria'!$F$50*'DATI BOLLETTA'!$D$58</f>
        <v>0</v>
      </c>
      <c r="U346" s="83">
        <f>+'UNITA E CONSUMI SOTTOUTENZE'!E371*'Articolazione tariffaria'!$F$51*'DATI BOLLETTA'!$D$59</f>
        <v>0</v>
      </c>
      <c r="V346" s="84">
        <f t="shared" si="79"/>
        <v>0</v>
      </c>
      <c r="W346" s="52"/>
      <c r="X346" s="83">
        <f t="shared" si="67"/>
        <v>0</v>
      </c>
      <c r="Y346" s="83">
        <f t="shared" si="80"/>
        <v>0</v>
      </c>
      <c r="Z346" s="83">
        <f t="shared" si="69"/>
        <v>0</v>
      </c>
      <c r="AA346" s="373" t="str">
        <f t="shared" si="81"/>
        <v/>
      </c>
      <c r="AB346" s="52"/>
      <c r="AC346" s="83">
        <f t="shared" si="82"/>
        <v>0</v>
      </c>
      <c r="AE346" s="107">
        <f t="shared" si="84"/>
        <v>0</v>
      </c>
    </row>
    <row r="347" spans="2:31" ht="21" x14ac:dyDescent="0.25">
      <c r="B347" s="363" t="str">
        <f>+IF(COUNTA('UNITA E CONSUMI SOTTOUTENZE'!C372)&gt;0,'UNITA E CONSUMI SOTTOUTENZE'!B372,"")</f>
        <v/>
      </c>
      <c r="D347" s="83">
        <f>+IF(B347="",0,1*'DATI BOLLETTA'!$D$57*'DATI BOLLETTA'!$C$34*'Articolazione tariffaria'!$F$35)</f>
        <v>0</v>
      </c>
      <c r="E347" s="83">
        <f>+IF(B347="",0,1*'DATI BOLLETTA'!$D$58*'DATI BOLLETTA'!$C$34*'Articolazione tariffaria'!$F$36)</f>
        <v>0</v>
      </c>
      <c r="F347" s="83">
        <f>+IF(B347="",0,1*'DATI BOLLETTA'!$D$59*'DATI BOLLETTA'!$C$34*'Articolazione tariffaria'!$F$37)</f>
        <v>0</v>
      </c>
      <c r="G347" s="84">
        <f t="shared" si="77"/>
        <v>0</v>
      </c>
      <c r="H347" s="50"/>
      <c r="I347" s="130">
        <f>+IF('UNITA E CONSUMI SOTTOUTENZE'!E372&gt;'Articolazione tariffaria'!C$13*'RIPARTIZ SOTTO-UTENZA_dettagl'!C$332,('UNITA E CONSUMI SOTTOUTENZE'!E372-'Articolazione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tariffaria'!C$12*'RIPARTIZ SOTTO-UTENZA_dettagl'!C$332,('UNITA E CONSUMI SOTTOUTENZE'!E372-'Articolazione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tariffaria'!C$11*'RIPARTIZ SOTTO-UTENZA_dettagl'!C$332,('UNITA E CONSUMI SOTTOUTENZE'!E372-'Articolazione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tariffaria'!C$10*'RIPARTIZ SOTTO-UTENZA_dettagl'!C$332,('UNITA E CONSUMI SOTTOUTENZE'!E372-'Articolazione tariffaria'!C$10*'RIPARTIZ SOTTO-UTENZA_dettagl'!C$332)*'Articolazione tariffaria'!F$10+'Articolazione tariffaria'!D$9*'RIPARTIZ SOTTO-UTENZA_dettagl'!C$332*'Articolazione tariffaria'!F$9,'UNITA E CONSUMI SOTTOUTENZE'!E372*'Articolazione tariffaria'!F$9))))*'DATI BOLLETTA'!D$57</f>
        <v>0</v>
      </c>
      <c r="J347" s="83">
        <f>+'UNITA E CONSUMI SOTTOUTENZE'!E372*'Articolazione tariffaria'!$F$31*'DATI BOLLETTA'!$D$58</f>
        <v>0</v>
      </c>
      <c r="K347" s="83">
        <f>+'UNITA E CONSUMI SOTTOUTENZE'!E372*'Articolazione tariffaria'!$F$32*'DATI BOLLETTA'!$D$59</f>
        <v>0</v>
      </c>
      <c r="L347" s="84">
        <f t="shared" si="78"/>
        <v>0</v>
      </c>
      <c r="M347" s="50"/>
      <c r="N347" s="83">
        <f>+'UNITA E CONSUMI SOTTOUTENZE'!E372*'Articolazione tariffaria'!$F$59*'DATI BOLLETTA'!$D$57</f>
        <v>0</v>
      </c>
      <c r="O347" s="83">
        <f>+'UNITA E CONSUMI SOTTOUTENZE'!E372*'Articolazione tariffaria'!$F$59*'DATI BOLLETTA'!$D$58</f>
        <v>0</v>
      </c>
      <c r="P347" s="83">
        <f>+'UNITA E CONSUMI SOTTOUTENZE'!E372*'Articolazione tariffaria'!$F$59*'DATI BOLLETTA'!$D$59</f>
        <v>0</v>
      </c>
      <c r="Q347" s="84">
        <f t="shared" si="83"/>
        <v>0</v>
      </c>
      <c r="R347" s="50"/>
      <c r="S347" s="83">
        <f>+'UNITA E CONSUMI SOTTOUTENZE'!E372*'Articolazione tariffaria'!$F$49*'DATI BOLLETTA'!$D$57</f>
        <v>0</v>
      </c>
      <c r="T347" s="83">
        <f>+'UNITA E CONSUMI SOTTOUTENZE'!E372*'Articolazione tariffaria'!$F$50*'DATI BOLLETTA'!$D$58</f>
        <v>0</v>
      </c>
      <c r="U347" s="83">
        <f>+'UNITA E CONSUMI SOTTOUTENZE'!E372*'Articolazione tariffaria'!$F$51*'DATI BOLLETTA'!$D$59</f>
        <v>0</v>
      </c>
      <c r="V347" s="84">
        <f t="shared" si="79"/>
        <v>0</v>
      </c>
      <c r="W347" s="52"/>
      <c r="X347" s="83">
        <f t="shared" si="67"/>
        <v>0</v>
      </c>
      <c r="Y347" s="83">
        <f t="shared" si="80"/>
        <v>0</v>
      </c>
      <c r="Z347" s="83">
        <f t="shared" si="69"/>
        <v>0</v>
      </c>
      <c r="AA347" s="373" t="str">
        <f t="shared" si="81"/>
        <v/>
      </c>
      <c r="AB347" s="52"/>
      <c r="AC347" s="83">
        <f t="shared" si="82"/>
        <v>0</v>
      </c>
      <c r="AE347" s="107">
        <f t="shared" si="84"/>
        <v>0</v>
      </c>
    </row>
    <row r="348" spans="2:31" ht="21" x14ac:dyDescent="0.25">
      <c r="B348" s="363" t="str">
        <f>+IF(COUNTA('UNITA E CONSUMI SOTTOUTENZE'!C373)&gt;0,'UNITA E CONSUMI SOTTOUTENZE'!B373,"")</f>
        <v/>
      </c>
      <c r="D348" s="83">
        <f>+IF(B348="",0,1*'DATI BOLLETTA'!$D$57*'DATI BOLLETTA'!$C$34*'Articolazione tariffaria'!$F$35)</f>
        <v>0</v>
      </c>
      <c r="E348" s="83">
        <f>+IF(B348="",0,1*'DATI BOLLETTA'!$D$58*'DATI BOLLETTA'!$C$34*'Articolazione tariffaria'!$F$36)</f>
        <v>0</v>
      </c>
      <c r="F348" s="83">
        <f>+IF(B348="",0,1*'DATI BOLLETTA'!$D$59*'DATI BOLLETTA'!$C$34*'Articolazione tariffaria'!$F$37)</f>
        <v>0</v>
      </c>
      <c r="G348" s="84">
        <f t="shared" si="77"/>
        <v>0</v>
      </c>
      <c r="H348" s="50"/>
      <c r="I348" s="130">
        <f>+IF('UNITA E CONSUMI SOTTOUTENZE'!E373&gt;'Articolazione tariffaria'!C$13*'RIPARTIZ SOTTO-UTENZA_dettagl'!C$332,('UNITA E CONSUMI SOTTOUTENZE'!E373-'Articolazione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tariffaria'!C$12*'RIPARTIZ SOTTO-UTENZA_dettagl'!C$332,('UNITA E CONSUMI SOTTOUTENZE'!E373-'Articolazione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tariffaria'!C$11*'RIPARTIZ SOTTO-UTENZA_dettagl'!C$332,('UNITA E CONSUMI SOTTOUTENZE'!E373-'Articolazione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tariffaria'!C$10*'RIPARTIZ SOTTO-UTENZA_dettagl'!C$332,('UNITA E CONSUMI SOTTOUTENZE'!E373-'Articolazione tariffaria'!C$10*'RIPARTIZ SOTTO-UTENZA_dettagl'!C$332)*'Articolazione tariffaria'!F$10+'Articolazione tariffaria'!D$9*'RIPARTIZ SOTTO-UTENZA_dettagl'!C$332*'Articolazione tariffaria'!F$9,'UNITA E CONSUMI SOTTOUTENZE'!E373*'Articolazione tariffaria'!F$9))))*'DATI BOLLETTA'!D$57</f>
        <v>0</v>
      </c>
      <c r="J348" s="83">
        <f>+'UNITA E CONSUMI SOTTOUTENZE'!E373*'Articolazione tariffaria'!$F$31*'DATI BOLLETTA'!$D$58</f>
        <v>0</v>
      </c>
      <c r="K348" s="83">
        <f>+'UNITA E CONSUMI SOTTOUTENZE'!E373*'Articolazione tariffaria'!$F$32*'DATI BOLLETTA'!$D$59</f>
        <v>0</v>
      </c>
      <c r="L348" s="84">
        <f t="shared" si="78"/>
        <v>0</v>
      </c>
      <c r="M348" s="50"/>
      <c r="N348" s="83">
        <f>+'UNITA E CONSUMI SOTTOUTENZE'!E373*'Articolazione tariffaria'!$F$59*'DATI BOLLETTA'!$D$57</f>
        <v>0</v>
      </c>
      <c r="O348" s="83">
        <f>+'UNITA E CONSUMI SOTTOUTENZE'!E373*'Articolazione tariffaria'!$F$59*'DATI BOLLETTA'!$D$58</f>
        <v>0</v>
      </c>
      <c r="P348" s="83">
        <f>+'UNITA E CONSUMI SOTTOUTENZE'!E373*'Articolazione tariffaria'!$F$59*'DATI BOLLETTA'!$D$59</f>
        <v>0</v>
      </c>
      <c r="Q348" s="84">
        <f t="shared" si="83"/>
        <v>0</v>
      </c>
      <c r="R348" s="50"/>
      <c r="S348" s="83">
        <f>+'UNITA E CONSUMI SOTTOUTENZE'!E373*'Articolazione tariffaria'!$F$49*'DATI BOLLETTA'!$D$57</f>
        <v>0</v>
      </c>
      <c r="T348" s="83">
        <f>+'UNITA E CONSUMI SOTTOUTENZE'!E373*'Articolazione tariffaria'!$F$50*'DATI BOLLETTA'!$D$58</f>
        <v>0</v>
      </c>
      <c r="U348" s="83">
        <f>+'UNITA E CONSUMI SOTTOUTENZE'!E373*'Articolazione tariffaria'!$F$51*'DATI BOLLETTA'!$D$59</f>
        <v>0</v>
      </c>
      <c r="V348" s="84">
        <f t="shared" si="79"/>
        <v>0</v>
      </c>
      <c r="W348" s="52"/>
      <c r="X348" s="83">
        <f t="shared" si="67"/>
        <v>0</v>
      </c>
      <c r="Y348" s="83">
        <f t="shared" si="80"/>
        <v>0</v>
      </c>
      <c r="Z348" s="83">
        <f t="shared" si="69"/>
        <v>0</v>
      </c>
      <c r="AA348" s="373" t="str">
        <f t="shared" si="81"/>
        <v/>
      </c>
      <c r="AB348" s="52"/>
      <c r="AC348" s="83">
        <f t="shared" si="82"/>
        <v>0</v>
      </c>
      <c r="AE348" s="107">
        <f t="shared" si="84"/>
        <v>0</v>
      </c>
    </row>
    <row r="349" spans="2:31" ht="21" x14ac:dyDescent="0.25">
      <c r="B349" s="363" t="str">
        <f>+IF(COUNTA('UNITA E CONSUMI SOTTOUTENZE'!C374)&gt;0,'UNITA E CONSUMI SOTTOUTENZE'!B374,"")</f>
        <v/>
      </c>
      <c r="D349" s="83">
        <f>+IF(B349="",0,1*'DATI BOLLETTA'!$D$57*'DATI BOLLETTA'!$C$34*'Articolazione tariffaria'!$F$35)</f>
        <v>0</v>
      </c>
      <c r="E349" s="83">
        <f>+IF(B349="",0,1*'DATI BOLLETTA'!$D$58*'DATI BOLLETTA'!$C$34*'Articolazione tariffaria'!$F$36)</f>
        <v>0</v>
      </c>
      <c r="F349" s="83">
        <f>+IF(B349="",0,1*'DATI BOLLETTA'!$D$59*'DATI BOLLETTA'!$C$34*'Articolazione tariffaria'!$F$37)</f>
        <v>0</v>
      </c>
      <c r="G349" s="84">
        <f t="shared" si="77"/>
        <v>0</v>
      </c>
      <c r="H349" s="50"/>
      <c r="I349" s="130">
        <f>+IF('UNITA E CONSUMI SOTTOUTENZE'!E374&gt;'Articolazione tariffaria'!C$13*'RIPARTIZ SOTTO-UTENZA_dettagl'!C$332,('UNITA E CONSUMI SOTTOUTENZE'!E374-'Articolazione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tariffaria'!C$12*'RIPARTIZ SOTTO-UTENZA_dettagl'!C$332,('UNITA E CONSUMI SOTTOUTENZE'!E374-'Articolazione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tariffaria'!C$11*'RIPARTIZ SOTTO-UTENZA_dettagl'!C$332,('UNITA E CONSUMI SOTTOUTENZE'!E374-'Articolazione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tariffaria'!C$10*'RIPARTIZ SOTTO-UTENZA_dettagl'!C$332,('UNITA E CONSUMI SOTTOUTENZE'!E374-'Articolazione tariffaria'!C$10*'RIPARTIZ SOTTO-UTENZA_dettagl'!C$332)*'Articolazione tariffaria'!F$10+'Articolazione tariffaria'!D$9*'RIPARTIZ SOTTO-UTENZA_dettagl'!C$332*'Articolazione tariffaria'!F$9,'UNITA E CONSUMI SOTTOUTENZE'!E374*'Articolazione tariffaria'!F$9))))*'DATI BOLLETTA'!D$57</f>
        <v>0</v>
      </c>
      <c r="J349" s="83">
        <f>+'UNITA E CONSUMI SOTTOUTENZE'!E374*'Articolazione tariffaria'!$F$31*'DATI BOLLETTA'!$D$58</f>
        <v>0</v>
      </c>
      <c r="K349" s="83">
        <f>+'UNITA E CONSUMI SOTTOUTENZE'!E374*'Articolazione tariffaria'!$F$32*'DATI BOLLETTA'!$D$59</f>
        <v>0</v>
      </c>
      <c r="L349" s="84">
        <f t="shared" si="78"/>
        <v>0</v>
      </c>
      <c r="M349" s="50"/>
      <c r="N349" s="83">
        <f>+'UNITA E CONSUMI SOTTOUTENZE'!E374*'Articolazione tariffaria'!$F$59*'DATI BOLLETTA'!$D$57</f>
        <v>0</v>
      </c>
      <c r="O349" s="83">
        <f>+'UNITA E CONSUMI SOTTOUTENZE'!E374*'Articolazione tariffaria'!$F$59*'DATI BOLLETTA'!$D$58</f>
        <v>0</v>
      </c>
      <c r="P349" s="83">
        <f>+'UNITA E CONSUMI SOTTOUTENZE'!E374*'Articolazione tariffaria'!$F$59*'DATI BOLLETTA'!$D$59</f>
        <v>0</v>
      </c>
      <c r="Q349" s="84">
        <f t="shared" si="83"/>
        <v>0</v>
      </c>
      <c r="R349" s="50"/>
      <c r="S349" s="83">
        <f>+'UNITA E CONSUMI SOTTOUTENZE'!E374*'Articolazione tariffaria'!$F$49*'DATI BOLLETTA'!$D$57</f>
        <v>0</v>
      </c>
      <c r="T349" s="83">
        <f>+'UNITA E CONSUMI SOTTOUTENZE'!E374*'Articolazione tariffaria'!$F$50*'DATI BOLLETTA'!$D$58</f>
        <v>0</v>
      </c>
      <c r="U349" s="83">
        <f>+'UNITA E CONSUMI SOTTOUTENZE'!E374*'Articolazione tariffaria'!$F$51*'DATI BOLLETTA'!$D$59</f>
        <v>0</v>
      </c>
      <c r="V349" s="84">
        <f t="shared" si="79"/>
        <v>0</v>
      </c>
      <c r="W349" s="52"/>
      <c r="X349" s="83">
        <f t="shared" si="67"/>
        <v>0</v>
      </c>
      <c r="Y349" s="83">
        <f t="shared" si="80"/>
        <v>0</v>
      </c>
      <c r="Z349" s="83">
        <f t="shared" si="69"/>
        <v>0</v>
      </c>
      <c r="AA349" s="373" t="str">
        <f t="shared" si="81"/>
        <v/>
      </c>
      <c r="AB349" s="52"/>
      <c r="AC349" s="83">
        <f t="shared" si="82"/>
        <v>0</v>
      </c>
      <c r="AE349" s="107">
        <f t="shared" si="84"/>
        <v>0</v>
      </c>
    </row>
    <row r="350" spans="2:31" ht="21" x14ac:dyDescent="0.25">
      <c r="B350" s="363" t="str">
        <f>+IF(COUNTA('UNITA E CONSUMI SOTTOUTENZE'!C375)&gt;0,'UNITA E CONSUMI SOTTOUTENZE'!B375,"")</f>
        <v/>
      </c>
      <c r="D350" s="83">
        <f>+IF(B350="",0,1*'DATI BOLLETTA'!$D$57*'DATI BOLLETTA'!$C$34*'Articolazione tariffaria'!$F$35)</f>
        <v>0</v>
      </c>
      <c r="E350" s="83">
        <f>+IF(B350="",0,1*'DATI BOLLETTA'!$D$58*'DATI BOLLETTA'!$C$34*'Articolazione tariffaria'!$F$36)</f>
        <v>0</v>
      </c>
      <c r="F350" s="83">
        <f>+IF(B350="",0,1*'DATI BOLLETTA'!$D$59*'DATI BOLLETTA'!$C$34*'Articolazione tariffaria'!$F$37)</f>
        <v>0</v>
      </c>
      <c r="G350" s="84">
        <f t="shared" si="77"/>
        <v>0</v>
      </c>
      <c r="H350" s="50"/>
      <c r="I350" s="130">
        <f>+IF('UNITA E CONSUMI SOTTOUTENZE'!E375&gt;'Articolazione tariffaria'!C$13*'RIPARTIZ SOTTO-UTENZA_dettagl'!C$332,('UNITA E CONSUMI SOTTOUTENZE'!E375-'Articolazione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tariffaria'!C$12*'RIPARTIZ SOTTO-UTENZA_dettagl'!C$332,('UNITA E CONSUMI SOTTOUTENZE'!E375-'Articolazione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tariffaria'!C$11*'RIPARTIZ SOTTO-UTENZA_dettagl'!C$332,('UNITA E CONSUMI SOTTOUTENZE'!E375-'Articolazione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tariffaria'!C$10*'RIPARTIZ SOTTO-UTENZA_dettagl'!C$332,('UNITA E CONSUMI SOTTOUTENZE'!E375-'Articolazione tariffaria'!C$10*'RIPARTIZ SOTTO-UTENZA_dettagl'!C$332)*'Articolazione tariffaria'!F$10+'Articolazione tariffaria'!D$9*'RIPARTIZ SOTTO-UTENZA_dettagl'!C$332*'Articolazione tariffaria'!F$9,'UNITA E CONSUMI SOTTOUTENZE'!E375*'Articolazione tariffaria'!F$9))))*'DATI BOLLETTA'!D$57</f>
        <v>0</v>
      </c>
      <c r="J350" s="83">
        <f>+'UNITA E CONSUMI SOTTOUTENZE'!E375*'Articolazione tariffaria'!$F$31*'DATI BOLLETTA'!$D$58</f>
        <v>0</v>
      </c>
      <c r="K350" s="83">
        <f>+'UNITA E CONSUMI SOTTOUTENZE'!E375*'Articolazione tariffaria'!$F$32*'DATI BOLLETTA'!$D$59</f>
        <v>0</v>
      </c>
      <c r="L350" s="84">
        <f t="shared" si="78"/>
        <v>0</v>
      </c>
      <c r="M350" s="50"/>
      <c r="N350" s="83">
        <f>+'UNITA E CONSUMI SOTTOUTENZE'!E375*'Articolazione tariffaria'!$F$59*'DATI BOLLETTA'!$D$57</f>
        <v>0</v>
      </c>
      <c r="O350" s="83">
        <f>+'UNITA E CONSUMI SOTTOUTENZE'!E375*'Articolazione tariffaria'!$F$59*'DATI BOLLETTA'!$D$58</f>
        <v>0</v>
      </c>
      <c r="P350" s="83">
        <f>+'UNITA E CONSUMI SOTTOUTENZE'!E375*'Articolazione tariffaria'!$F$59*'DATI BOLLETTA'!$D$59</f>
        <v>0</v>
      </c>
      <c r="Q350" s="84">
        <f t="shared" si="83"/>
        <v>0</v>
      </c>
      <c r="R350" s="50"/>
      <c r="S350" s="83">
        <f>+'UNITA E CONSUMI SOTTOUTENZE'!E375*'Articolazione tariffaria'!$F$49*'DATI BOLLETTA'!$D$57</f>
        <v>0</v>
      </c>
      <c r="T350" s="83">
        <f>+'UNITA E CONSUMI SOTTOUTENZE'!E375*'Articolazione tariffaria'!$F$50*'DATI BOLLETTA'!$D$58</f>
        <v>0</v>
      </c>
      <c r="U350" s="83">
        <f>+'UNITA E CONSUMI SOTTOUTENZE'!E375*'Articolazione tariffaria'!$F$51*'DATI BOLLETTA'!$D$59</f>
        <v>0</v>
      </c>
      <c r="V350" s="84">
        <f t="shared" si="79"/>
        <v>0</v>
      </c>
      <c r="W350" s="52"/>
      <c r="X350" s="83">
        <f t="shared" si="67"/>
        <v>0</v>
      </c>
      <c r="Y350" s="83">
        <f t="shared" si="80"/>
        <v>0</v>
      </c>
      <c r="Z350" s="83">
        <f t="shared" si="69"/>
        <v>0</v>
      </c>
      <c r="AA350" s="373" t="str">
        <f t="shared" si="81"/>
        <v/>
      </c>
      <c r="AB350" s="52"/>
      <c r="AC350" s="83">
        <f t="shared" si="82"/>
        <v>0</v>
      </c>
      <c r="AE350" s="107">
        <f t="shared" si="84"/>
        <v>0</v>
      </c>
    </row>
    <row r="351" spans="2:31" ht="21" x14ac:dyDescent="0.25">
      <c r="B351" s="363" t="str">
        <f>+IF(COUNTA('UNITA E CONSUMI SOTTOUTENZE'!C376)&gt;0,'UNITA E CONSUMI SOTTOUTENZE'!B376,"")</f>
        <v/>
      </c>
      <c r="D351" s="83">
        <f>+IF(B351="",0,1*'DATI BOLLETTA'!$D$57*'DATI BOLLETTA'!$C$34*'Articolazione tariffaria'!$F$35)</f>
        <v>0</v>
      </c>
      <c r="E351" s="83">
        <f>+IF(B351="",0,1*'DATI BOLLETTA'!$D$58*'DATI BOLLETTA'!$C$34*'Articolazione tariffaria'!$F$36)</f>
        <v>0</v>
      </c>
      <c r="F351" s="83">
        <f>+IF(B351="",0,1*'DATI BOLLETTA'!$D$59*'DATI BOLLETTA'!$C$34*'Articolazione tariffaria'!$F$37)</f>
        <v>0</v>
      </c>
      <c r="G351" s="84">
        <f t="shared" si="77"/>
        <v>0</v>
      </c>
      <c r="H351" s="50"/>
      <c r="I351" s="130">
        <f>+IF('UNITA E CONSUMI SOTTOUTENZE'!E376&gt;'Articolazione tariffaria'!C$13*'RIPARTIZ SOTTO-UTENZA_dettagl'!C$332,('UNITA E CONSUMI SOTTOUTENZE'!E376-'Articolazione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tariffaria'!C$12*'RIPARTIZ SOTTO-UTENZA_dettagl'!C$332,('UNITA E CONSUMI SOTTOUTENZE'!E376-'Articolazione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tariffaria'!C$11*'RIPARTIZ SOTTO-UTENZA_dettagl'!C$332,('UNITA E CONSUMI SOTTOUTENZE'!E376-'Articolazione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tariffaria'!C$10*'RIPARTIZ SOTTO-UTENZA_dettagl'!C$332,('UNITA E CONSUMI SOTTOUTENZE'!E376-'Articolazione tariffaria'!C$10*'RIPARTIZ SOTTO-UTENZA_dettagl'!C$332)*'Articolazione tariffaria'!F$10+'Articolazione tariffaria'!D$9*'RIPARTIZ SOTTO-UTENZA_dettagl'!C$332*'Articolazione tariffaria'!F$9,'UNITA E CONSUMI SOTTOUTENZE'!E376*'Articolazione tariffaria'!F$9))))*'DATI BOLLETTA'!D$57</f>
        <v>0</v>
      </c>
      <c r="J351" s="83">
        <f>+'UNITA E CONSUMI SOTTOUTENZE'!E376*'Articolazione tariffaria'!$F$31*'DATI BOLLETTA'!$D$58</f>
        <v>0</v>
      </c>
      <c r="K351" s="83">
        <f>+'UNITA E CONSUMI SOTTOUTENZE'!E376*'Articolazione tariffaria'!$F$32*'DATI BOLLETTA'!$D$59</f>
        <v>0</v>
      </c>
      <c r="L351" s="84">
        <f t="shared" si="78"/>
        <v>0</v>
      </c>
      <c r="M351" s="50"/>
      <c r="N351" s="83">
        <f>+'UNITA E CONSUMI SOTTOUTENZE'!E376*'Articolazione tariffaria'!$F$59*'DATI BOLLETTA'!$D$57</f>
        <v>0</v>
      </c>
      <c r="O351" s="83">
        <f>+'UNITA E CONSUMI SOTTOUTENZE'!E376*'Articolazione tariffaria'!$F$59*'DATI BOLLETTA'!$D$58</f>
        <v>0</v>
      </c>
      <c r="P351" s="83">
        <f>+'UNITA E CONSUMI SOTTOUTENZE'!E376*'Articolazione tariffaria'!$F$59*'DATI BOLLETTA'!$D$59</f>
        <v>0</v>
      </c>
      <c r="Q351" s="84">
        <f t="shared" si="83"/>
        <v>0</v>
      </c>
      <c r="R351" s="50"/>
      <c r="S351" s="83">
        <f>+'UNITA E CONSUMI SOTTOUTENZE'!E376*'Articolazione tariffaria'!$F$49*'DATI BOLLETTA'!$D$57</f>
        <v>0</v>
      </c>
      <c r="T351" s="83">
        <f>+'UNITA E CONSUMI SOTTOUTENZE'!E376*'Articolazione tariffaria'!$F$50*'DATI BOLLETTA'!$D$58</f>
        <v>0</v>
      </c>
      <c r="U351" s="83">
        <f>+'UNITA E CONSUMI SOTTOUTENZE'!E376*'Articolazione tariffaria'!$F$51*'DATI BOLLETTA'!$D$59</f>
        <v>0</v>
      </c>
      <c r="V351" s="84">
        <f t="shared" si="79"/>
        <v>0</v>
      </c>
      <c r="W351" s="52"/>
      <c r="X351" s="83">
        <f t="shared" si="67"/>
        <v>0</v>
      </c>
      <c r="Y351" s="83">
        <f t="shared" si="80"/>
        <v>0</v>
      </c>
      <c r="Z351" s="83">
        <f t="shared" si="69"/>
        <v>0</v>
      </c>
      <c r="AA351" s="373" t="str">
        <f t="shared" si="81"/>
        <v/>
      </c>
      <c r="AB351" s="52"/>
      <c r="AC351" s="83">
        <f t="shared" si="82"/>
        <v>0</v>
      </c>
      <c r="AE351" s="107">
        <f t="shared" si="84"/>
        <v>0</v>
      </c>
    </row>
    <row r="352" spans="2:31" ht="21" x14ac:dyDescent="0.25">
      <c r="B352" s="363" t="str">
        <f>+IF(COUNTA('UNITA E CONSUMI SOTTOUTENZE'!C377)&gt;0,'UNITA E CONSUMI SOTTOUTENZE'!B377,"")</f>
        <v/>
      </c>
      <c r="D352" s="83">
        <f>+IF(B352="",0,1*'DATI BOLLETTA'!$D$57*'DATI BOLLETTA'!$C$34*'Articolazione tariffaria'!$F$35)</f>
        <v>0</v>
      </c>
      <c r="E352" s="83">
        <f>+IF(B352="",0,1*'DATI BOLLETTA'!$D$58*'DATI BOLLETTA'!$C$34*'Articolazione tariffaria'!$F$36)</f>
        <v>0</v>
      </c>
      <c r="F352" s="83">
        <f>+IF(B352="",0,1*'DATI BOLLETTA'!$D$59*'DATI BOLLETTA'!$C$34*'Articolazione tariffaria'!$F$37)</f>
        <v>0</v>
      </c>
      <c r="G352" s="84">
        <f t="shared" si="77"/>
        <v>0</v>
      </c>
      <c r="H352" s="50"/>
      <c r="I352" s="130">
        <f>+IF('UNITA E CONSUMI SOTTOUTENZE'!E377&gt;'Articolazione tariffaria'!C$13*'RIPARTIZ SOTTO-UTENZA_dettagl'!C$332,('UNITA E CONSUMI SOTTOUTENZE'!E377-'Articolazione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tariffaria'!C$12*'RIPARTIZ SOTTO-UTENZA_dettagl'!C$332,('UNITA E CONSUMI SOTTOUTENZE'!E377-'Articolazione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tariffaria'!C$11*'RIPARTIZ SOTTO-UTENZA_dettagl'!C$332,('UNITA E CONSUMI SOTTOUTENZE'!E377-'Articolazione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tariffaria'!C$10*'RIPARTIZ SOTTO-UTENZA_dettagl'!C$332,('UNITA E CONSUMI SOTTOUTENZE'!E377-'Articolazione tariffaria'!C$10*'RIPARTIZ SOTTO-UTENZA_dettagl'!C$332)*'Articolazione tariffaria'!F$10+'Articolazione tariffaria'!D$9*'RIPARTIZ SOTTO-UTENZA_dettagl'!C$332*'Articolazione tariffaria'!F$9,'UNITA E CONSUMI SOTTOUTENZE'!E377*'Articolazione tariffaria'!F$9))))*'DATI BOLLETTA'!D$57</f>
        <v>0</v>
      </c>
      <c r="J352" s="83">
        <f>+'UNITA E CONSUMI SOTTOUTENZE'!E377*'Articolazione tariffaria'!$F$31*'DATI BOLLETTA'!$D$58</f>
        <v>0</v>
      </c>
      <c r="K352" s="83">
        <f>+'UNITA E CONSUMI SOTTOUTENZE'!E377*'Articolazione tariffaria'!$F$32*'DATI BOLLETTA'!$D$59</f>
        <v>0</v>
      </c>
      <c r="L352" s="84">
        <f t="shared" si="78"/>
        <v>0</v>
      </c>
      <c r="M352" s="50"/>
      <c r="N352" s="83">
        <f>+'UNITA E CONSUMI SOTTOUTENZE'!E377*'Articolazione tariffaria'!$F$59*'DATI BOLLETTA'!$D$57</f>
        <v>0</v>
      </c>
      <c r="O352" s="83">
        <f>+'UNITA E CONSUMI SOTTOUTENZE'!E377*'Articolazione tariffaria'!$F$59*'DATI BOLLETTA'!$D$58</f>
        <v>0</v>
      </c>
      <c r="P352" s="83">
        <f>+'UNITA E CONSUMI SOTTOUTENZE'!E377*'Articolazione tariffaria'!$F$59*'DATI BOLLETTA'!$D$59</f>
        <v>0</v>
      </c>
      <c r="Q352" s="84">
        <f t="shared" si="83"/>
        <v>0</v>
      </c>
      <c r="R352" s="50"/>
      <c r="S352" s="83">
        <f>+'UNITA E CONSUMI SOTTOUTENZE'!E377*'Articolazione tariffaria'!$F$49*'DATI BOLLETTA'!$D$57</f>
        <v>0</v>
      </c>
      <c r="T352" s="83">
        <f>+'UNITA E CONSUMI SOTTOUTENZE'!E377*'Articolazione tariffaria'!$F$50*'DATI BOLLETTA'!$D$58</f>
        <v>0</v>
      </c>
      <c r="U352" s="83">
        <f>+'UNITA E CONSUMI SOTTOUTENZE'!E377*'Articolazione tariffaria'!$F$51*'DATI BOLLETTA'!$D$59</f>
        <v>0</v>
      </c>
      <c r="V352" s="84">
        <f t="shared" si="79"/>
        <v>0</v>
      </c>
      <c r="W352" s="52"/>
      <c r="X352" s="83">
        <f t="shared" si="67"/>
        <v>0</v>
      </c>
      <c r="Y352" s="83">
        <f t="shared" si="80"/>
        <v>0</v>
      </c>
      <c r="Z352" s="83">
        <f t="shared" si="69"/>
        <v>0</v>
      </c>
      <c r="AA352" s="373" t="str">
        <f t="shared" si="81"/>
        <v/>
      </c>
      <c r="AB352" s="52"/>
      <c r="AC352" s="83">
        <f t="shared" si="82"/>
        <v>0</v>
      </c>
      <c r="AE352" s="107">
        <f t="shared" si="84"/>
        <v>0</v>
      </c>
    </row>
    <row r="353" spans="2:31" s="54" customFormat="1" ht="7.5" customHeight="1" x14ac:dyDescent="0.25">
      <c r="D353" s="55"/>
      <c r="E353" s="55"/>
      <c r="F353" s="55"/>
      <c r="G353" s="56"/>
      <c r="H353" s="57"/>
      <c r="I353" s="58"/>
      <c r="J353" s="55"/>
      <c r="K353" s="55"/>
      <c r="L353" s="56"/>
      <c r="M353" s="57"/>
      <c r="N353" s="55"/>
      <c r="O353" s="55"/>
      <c r="P353" s="55"/>
      <c r="Q353" s="56"/>
      <c r="R353" s="57"/>
      <c r="S353" s="55"/>
      <c r="T353" s="55"/>
      <c r="U353" s="55"/>
      <c r="V353" s="56"/>
      <c r="W353" s="57"/>
      <c r="X353" s="55"/>
      <c r="Y353" s="55"/>
      <c r="Z353" s="55"/>
      <c r="AA353" s="377"/>
      <c r="AB353" s="57"/>
      <c r="AC353" s="55"/>
      <c r="AD353" s="60"/>
      <c r="AE353" s="61"/>
    </row>
    <row r="354" spans="2:31" x14ac:dyDescent="0.25">
      <c r="B354" s="73" t="s">
        <v>56</v>
      </c>
      <c r="C354" s="81">
        <v>6</v>
      </c>
      <c r="D354" s="46"/>
      <c r="E354" s="46"/>
      <c r="F354" s="46"/>
      <c r="G354" s="49"/>
      <c r="H354" s="50"/>
      <c r="I354" s="51"/>
      <c r="J354" s="46"/>
      <c r="K354" s="46"/>
      <c r="L354" s="49"/>
      <c r="M354" s="50"/>
      <c r="N354" s="46"/>
      <c r="O354" s="46"/>
      <c r="P354" s="46"/>
      <c r="Q354" s="49"/>
      <c r="R354" s="50"/>
      <c r="S354" s="46"/>
      <c r="T354" s="46"/>
      <c r="U354" s="46"/>
      <c r="V354" s="49"/>
      <c r="W354" s="52"/>
      <c r="X354" s="46"/>
      <c r="Y354" s="46"/>
      <c r="Z354" s="46"/>
      <c r="AA354" s="378"/>
      <c r="AB354" s="52"/>
    </row>
    <row r="355" spans="2:31" ht="21" x14ac:dyDescent="0.25">
      <c r="B355" s="363" t="str">
        <f>+IF(COUNTA('UNITA E CONSUMI SOTTOUTENZE'!C380)&gt;0,'UNITA E CONSUMI SOTTOUTENZE'!B380,"")</f>
        <v/>
      </c>
      <c r="D355" s="83">
        <f>+IF(B355="",0,1*'DATI BOLLETTA'!$D$57*'DATI BOLLETTA'!$C$34*'Articolazione tariffaria'!$F$35)</f>
        <v>0</v>
      </c>
      <c r="E355" s="83">
        <f>+IF(B355="",0,1*'DATI BOLLETTA'!$D$58*'DATI BOLLETTA'!$C$34*'Articolazione tariffaria'!$F$36)</f>
        <v>0</v>
      </c>
      <c r="F355" s="83">
        <f>+IF(B355="",0,1*'DATI BOLLETTA'!$D$59*'DATI BOLLETTA'!$C$34*'Articolazione tariffaria'!$F$37)</f>
        <v>0</v>
      </c>
      <c r="G355" s="84">
        <f t="shared" ref="G355:G374" si="85">+SUM(D355:F355)</f>
        <v>0</v>
      </c>
      <c r="H355" s="50"/>
      <c r="I355" s="130">
        <f>+IF('UNITA E CONSUMI SOTTOUTENZE'!E380&gt;'Articolazione tariffaria'!C$13*'RIPARTIZ SOTTO-UTENZA_dettagl'!C$354,('UNITA E CONSUMI SOTTOUTENZE'!E380-'Articolazione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tariffaria'!C$12*'RIPARTIZ SOTTO-UTENZA_dettagl'!C$354,('UNITA E CONSUMI SOTTOUTENZE'!E380-'Articolazione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tariffaria'!C$11*'RIPARTIZ SOTTO-UTENZA_dettagl'!C$354,('UNITA E CONSUMI SOTTOUTENZE'!E380-'Articolazione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tariffaria'!C$10*'RIPARTIZ SOTTO-UTENZA_dettagl'!C$354,('UNITA E CONSUMI SOTTOUTENZE'!E380-'Articolazione tariffaria'!C$10*'RIPARTIZ SOTTO-UTENZA_dettagl'!C$354)*'Articolazione tariffaria'!F$10+'Articolazione tariffaria'!D$9*'RIPARTIZ SOTTO-UTENZA_dettagl'!C$354*'Articolazione tariffaria'!F$9,'UNITA E CONSUMI SOTTOUTENZE'!E380*'Articolazione tariffaria'!F$9))))*'DATI BOLLETTA'!D$57</f>
        <v>0</v>
      </c>
      <c r="J355" s="83">
        <f>+'UNITA E CONSUMI SOTTOUTENZE'!E380*'Articolazione tariffaria'!$F$31*'DATI BOLLETTA'!$D$58</f>
        <v>0</v>
      </c>
      <c r="K355" s="83">
        <f>+'UNITA E CONSUMI SOTTOUTENZE'!E380*'Articolazione tariffaria'!$F$32*'DATI BOLLETTA'!$D$59</f>
        <v>0</v>
      </c>
      <c r="L355" s="84">
        <f>+SUM(I355:K355)</f>
        <v>0</v>
      </c>
      <c r="M355" s="50"/>
      <c r="N355" s="83">
        <f>+'UNITA E CONSUMI SOTTOUTENZE'!E380*'Articolazione tariffaria'!$F$59*'DATI BOLLETTA'!$D$57</f>
        <v>0</v>
      </c>
      <c r="O355" s="83">
        <f>+'UNITA E CONSUMI SOTTOUTENZE'!E380*'Articolazione tariffaria'!$F$59*'DATI BOLLETTA'!$D$58</f>
        <v>0</v>
      </c>
      <c r="P355" s="83">
        <f>+'UNITA E CONSUMI SOTTOUTENZE'!E380*'Articolazione tariffaria'!$F$59*'DATI BOLLETTA'!$D$59</f>
        <v>0</v>
      </c>
      <c r="Q355" s="84">
        <f>+SUM(N355:P355)</f>
        <v>0</v>
      </c>
      <c r="R355" s="50"/>
      <c r="S355" s="83">
        <f>+'UNITA E CONSUMI SOTTOUTENZE'!E380*'Articolazione tariffaria'!$F$49*'DATI BOLLETTA'!$D$57</f>
        <v>0</v>
      </c>
      <c r="T355" s="83">
        <f>+'UNITA E CONSUMI SOTTOUTENZE'!E380*'Articolazione tariffaria'!$F$50*'DATI BOLLETTA'!$D$58</f>
        <v>0</v>
      </c>
      <c r="U355" s="83">
        <f>+'UNITA E CONSUMI SOTTOUTENZE'!E380*'Articolazione tariffaria'!$F$51*'DATI BOLLETTA'!$D$59</f>
        <v>0</v>
      </c>
      <c r="V355" s="84">
        <f t="shared" ref="V355:V374" si="86">+SUM(S355:U355)</f>
        <v>0</v>
      </c>
      <c r="W355" s="52"/>
      <c r="X355" s="83">
        <f t="shared" si="67"/>
        <v>0</v>
      </c>
      <c r="Y355" s="83">
        <f t="shared" si="80"/>
        <v>0</v>
      </c>
      <c r="Z355" s="83">
        <f>+X355+Y355</f>
        <v>0</v>
      </c>
      <c r="AA355" s="373" t="str">
        <f t="shared" ref="AA355:AA374" si="87">IFERROR(+X355/X$422,"")</f>
        <v/>
      </c>
      <c r="AB355" s="52"/>
      <c r="AC355" s="83">
        <f t="shared" ref="AC355:AC374" si="88">IFERROR(+AC$4*AA355,0)</f>
        <v>0</v>
      </c>
      <c r="AE355" s="106">
        <f>+Z355+AC355</f>
        <v>0</v>
      </c>
    </row>
    <row r="356" spans="2:31" ht="21" x14ac:dyDescent="0.25">
      <c r="B356" s="363" t="str">
        <f>+IF(COUNTA('UNITA E CONSUMI SOTTOUTENZE'!C381)&gt;0,'UNITA E CONSUMI SOTTOUTENZE'!B381,"")</f>
        <v/>
      </c>
      <c r="D356" s="83">
        <f>+IF(B356="",0,1*'DATI BOLLETTA'!$D$57*'DATI BOLLETTA'!$C$34*'Articolazione tariffaria'!$F$35)</f>
        <v>0</v>
      </c>
      <c r="E356" s="83">
        <f>+IF(B356="",0,1*'DATI BOLLETTA'!$D$58*'DATI BOLLETTA'!$C$34*'Articolazione tariffaria'!$F$36)</f>
        <v>0</v>
      </c>
      <c r="F356" s="83">
        <f>+IF(B356="",0,1*'DATI BOLLETTA'!$D$59*'DATI BOLLETTA'!$C$34*'Articolazione tariffaria'!$F$37)</f>
        <v>0</v>
      </c>
      <c r="G356" s="84">
        <f t="shared" si="85"/>
        <v>0</v>
      </c>
      <c r="H356" s="50"/>
      <c r="I356" s="130">
        <f>+IF('UNITA E CONSUMI SOTTOUTENZE'!E381&gt;'Articolazione tariffaria'!C$13*'RIPARTIZ SOTTO-UTENZA_dettagl'!C$354,('UNITA E CONSUMI SOTTOUTENZE'!E381-'Articolazione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tariffaria'!C$12*'RIPARTIZ SOTTO-UTENZA_dettagl'!C$354,('UNITA E CONSUMI SOTTOUTENZE'!E381-'Articolazione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tariffaria'!C$11*'RIPARTIZ SOTTO-UTENZA_dettagl'!C$354,('UNITA E CONSUMI SOTTOUTENZE'!E381-'Articolazione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tariffaria'!C$10*'RIPARTIZ SOTTO-UTENZA_dettagl'!C$354,('UNITA E CONSUMI SOTTOUTENZE'!E381-'Articolazione tariffaria'!C$10*'RIPARTIZ SOTTO-UTENZA_dettagl'!C$354)*'Articolazione tariffaria'!F$10+'Articolazione tariffaria'!D$9*'RIPARTIZ SOTTO-UTENZA_dettagl'!C$354*'Articolazione tariffaria'!F$9,'UNITA E CONSUMI SOTTOUTENZE'!E381*'Articolazione tariffaria'!F$9))))*'DATI BOLLETTA'!D$57</f>
        <v>0</v>
      </c>
      <c r="J356" s="83">
        <f>+'UNITA E CONSUMI SOTTOUTENZE'!E381*'Articolazione tariffaria'!$F$31*'DATI BOLLETTA'!$D$58</f>
        <v>0</v>
      </c>
      <c r="K356" s="83">
        <f>+'UNITA E CONSUMI SOTTOUTENZE'!E381*'Articolazione tariffaria'!$F$32*'DATI BOLLETTA'!$D$59</f>
        <v>0</v>
      </c>
      <c r="L356" s="84">
        <f t="shared" ref="L356:L374" si="89">+SUM(I356:K356)</f>
        <v>0</v>
      </c>
      <c r="M356" s="50"/>
      <c r="N356" s="83">
        <f>+'UNITA E CONSUMI SOTTOUTENZE'!E381*'Articolazione tariffaria'!$F$59*'DATI BOLLETTA'!$D$57</f>
        <v>0</v>
      </c>
      <c r="O356" s="83">
        <f>+'UNITA E CONSUMI SOTTOUTENZE'!E381*'Articolazione tariffaria'!$F$59*'DATI BOLLETTA'!$D$58</f>
        <v>0</v>
      </c>
      <c r="P356" s="83">
        <f>+'UNITA E CONSUMI SOTTOUTENZE'!E381*'Articolazione tariffaria'!$F$59*'DATI BOLLETTA'!$D$59</f>
        <v>0</v>
      </c>
      <c r="Q356" s="84">
        <f t="shared" ref="Q356:Q374" si="90">+SUM(N356:P356)</f>
        <v>0</v>
      </c>
      <c r="R356" s="50"/>
      <c r="S356" s="83">
        <f>+'UNITA E CONSUMI SOTTOUTENZE'!E381*'Articolazione tariffaria'!$F$49*'DATI BOLLETTA'!$D$57</f>
        <v>0</v>
      </c>
      <c r="T356" s="83">
        <f>+'UNITA E CONSUMI SOTTOUTENZE'!E381*'Articolazione tariffaria'!$F$50*'DATI BOLLETTA'!$D$58</f>
        <v>0</v>
      </c>
      <c r="U356" s="83">
        <f>+'UNITA E CONSUMI SOTTOUTENZE'!E381*'Articolazione tariffaria'!$F$51*'DATI BOLLETTA'!$D$59</f>
        <v>0</v>
      </c>
      <c r="V356" s="84">
        <f t="shared" si="86"/>
        <v>0</v>
      </c>
      <c r="W356" s="52"/>
      <c r="X356" s="83">
        <f t="shared" si="67"/>
        <v>0</v>
      </c>
      <c r="Y356" s="83">
        <f t="shared" si="80"/>
        <v>0</v>
      </c>
      <c r="Z356" s="83">
        <f t="shared" ref="Z356:Z374" si="91">+X356+Y356</f>
        <v>0</v>
      </c>
      <c r="AA356" s="373" t="str">
        <f t="shared" si="87"/>
        <v/>
      </c>
      <c r="AB356" s="52"/>
      <c r="AC356" s="83">
        <f t="shared" si="88"/>
        <v>0</v>
      </c>
      <c r="AE356" s="106">
        <f t="shared" ref="AE356:AE374" si="92">+Z356+AC356</f>
        <v>0</v>
      </c>
    </row>
    <row r="357" spans="2:31" ht="21" x14ac:dyDescent="0.25">
      <c r="B357" s="363" t="str">
        <f>+IF(COUNTA('UNITA E CONSUMI SOTTOUTENZE'!C382)&gt;0,'UNITA E CONSUMI SOTTOUTENZE'!B382,"")</f>
        <v/>
      </c>
      <c r="D357" s="83">
        <f>+IF(B357="",0,1*'DATI BOLLETTA'!$D$57*'DATI BOLLETTA'!$C$34*'Articolazione tariffaria'!$F$35)</f>
        <v>0</v>
      </c>
      <c r="E357" s="83">
        <f>+IF(B357="",0,1*'DATI BOLLETTA'!$D$58*'DATI BOLLETTA'!$C$34*'Articolazione tariffaria'!$F$36)</f>
        <v>0</v>
      </c>
      <c r="F357" s="83">
        <f>+IF(B357="",0,1*'DATI BOLLETTA'!$D$59*'DATI BOLLETTA'!$C$34*'Articolazione tariffaria'!$F$37)</f>
        <v>0</v>
      </c>
      <c r="G357" s="84">
        <f t="shared" si="85"/>
        <v>0</v>
      </c>
      <c r="H357" s="50"/>
      <c r="I357" s="130">
        <f>+IF('UNITA E CONSUMI SOTTOUTENZE'!E382&gt;'Articolazione tariffaria'!C$13*'RIPARTIZ SOTTO-UTENZA_dettagl'!C$354,('UNITA E CONSUMI SOTTOUTENZE'!E382-'Articolazione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tariffaria'!C$12*'RIPARTIZ SOTTO-UTENZA_dettagl'!C$354,('UNITA E CONSUMI SOTTOUTENZE'!E382-'Articolazione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tariffaria'!C$11*'RIPARTIZ SOTTO-UTENZA_dettagl'!C$354,('UNITA E CONSUMI SOTTOUTENZE'!E382-'Articolazione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tariffaria'!C$10*'RIPARTIZ SOTTO-UTENZA_dettagl'!C$354,('UNITA E CONSUMI SOTTOUTENZE'!E382-'Articolazione tariffaria'!C$10*'RIPARTIZ SOTTO-UTENZA_dettagl'!C$354)*'Articolazione tariffaria'!F$10+'Articolazione tariffaria'!D$9*'RIPARTIZ SOTTO-UTENZA_dettagl'!C$354*'Articolazione tariffaria'!F$9,'UNITA E CONSUMI SOTTOUTENZE'!E382*'Articolazione tariffaria'!F$9))))*'DATI BOLLETTA'!D$57</f>
        <v>0</v>
      </c>
      <c r="J357" s="83">
        <f>+'UNITA E CONSUMI SOTTOUTENZE'!E382*'Articolazione tariffaria'!$F$31*'DATI BOLLETTA'!$D$58</f>
        <v>0</v>
      </c>
      <c r="K357" s="83">
        <f>+'UNITA E CONSUMI SOTTOUTENZE'!E382*'Articolazione tariffaria'!$F$32*'DATI BOLLETTA'!$D$59</f>
        <v>0</v>
      </c>
      <c r="L357" s="84">
        <f t="shared" si="89"/>
        <v>0</v>
      </c>
      <c r="M357" s="50"/>
      <c r="N357" s="83">
        <f>+'UNITA E CONSUMI SOTTOUTENZE'!E382*'Articolazione tariffaria'!$F$59*'DATI BOLLETTA'!$D$57</f>
        <v>0</v>
      </c>
      <c r="O357" s="83">
        <f>+'UNITA E CONSUMI SOTTOUTENZE'!E382*'Articolazione tariffaria'!$F$59*'DATI BOLLETTA'!$D$58</f>
        <v>0</v>
      </c>
      <c r="P357" s="83">
        <f>+'UNITA E CONSUMI SOTTOUTENZE'!E382*'Articolazione tariffaria'!$F$59*'DATI BOLLETTA'!$D$59</f>
        <v>0</v>
      </c>
      <c r="Q357" s="84">
        <f t="shared" si="90"/>
        <v>0</v>
      </c>
      <c r="R357" s="50"/>
      <c r="S357" s="83">
        <f>+'UNITA E CONSUMI SOTTOUTENZE'!E382*'Articolazione tariffaria'!$F$49*'DATI BOLLETTA'!$D$57</f>
        <v>0</v>
      </c>
      <c r="T357" s="83">
        <f>+'UNITA E CONSUMI SOTTOUTENZE'!E382*'Articolazione tariffaria'!$F$50*'DATI BOLLETTA'!$D$58</f>
        <v>0</v>
      </c>
      <c r="U357" s="83">
        <f>+'UNITA E CONSUMI SOTTOUTENZE'!E382*'Articolazione tariffaria'!$F$51*'DATI BOLLETTA'!$D$59</f>
        <v>0</v>
      </c>
      <c r="V357" s="84">
        <f t="shared" si="86"/>
        <v>0</v>
      </c>
      <c r="W357" s="52"/>
      <c r="X357" s="83">
        <f t="shared" si="67"/>
        <v>0</v>
      </c>
      <c r="Y357" s="83">
        <f t="shared" si="80"/>
        <v>0</v>
      </c>
      <c r="Z357" s="83">
        <f t="shared" si="91"/>
        <v>0</v>
      </c>
      <c r="AA357" s="373" t="str">
        <f t="shared" si="87"/>
        <v/>
      </c>
      <c r="AB357" s="52"/>
      <c r="AC357" s="83">
        <f t="shared" si="88"/>
        <v>0</v>
      </c>
      <c r="AE357" s="106">
        <f t="shared" si="92"/>
        <v>0</v>
      </c>
    </row>
    <row r="358" spans="2:31" ht="21" x14ac:dyDescent="0.25">
      <c r="B358" s="363" t="str">
        <f>+IF(COUNTA('UNITA E CONSUMI SOTTOUTENZE'!C383)&gt;0,'UNITA E CONSUMI SOTTOUTENZE'!B383,"")</f>
        <v/>
      </c>
      <c r="D358" s="83">
        <f>+IF(B358="",0,1*'DATI BOLLETTA'!$D$57*'DATI BOLLETTA'!$C$34*'Articolazione tariffaria'!$F$35)</f>
        <v>0</v>
      </c>
      <c r="E358" s="83">
        <f>+IF(B358="",0,1*'DATI BOLLETTA'!$D$58*'DATI BOLLETTA'!$C$34*'Articolazione tariffaria'!$F$36)</f>
        <v>0</v>
      </c>
      <c r="F358" s="83">
        <f>+IF(B358="",0,1*'DATI BOLLETTA'!$D$59*'DATI BOLLETTA'!$C$34*'Articolazione tariffaria'!$F$37)</f>
        <v>0</v>
      </c>
      <c r="G358" s="84">
        <f t="shared" si="85"/>
        <v>0</v>
      </c>
      <c r="H358" s="50"/>
      <c r="I358" s="130">
        <f>+IF('UNITA E CONSUMI SOTTOUTENZE'!E383&gt;'Articolazione tariffaria'!C$13*'RIPARTIZ SOTTO-UTENZA_dettagl'!C$354,('UNITA E CONSUMI SOTTOUTENZE'!E383-'Articolazione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tariffaria'!C$12*'RIPARTIZ SOTTO-UTENZA_dettagl'!C$354,('UNITA E CONSUMI SOTTOUTENZE'!E383-'Articolazione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tariffaria'!C$11*'RIPARTIZ SOTTO-UTENZA_dettagl'!C$354,('UNITA E CONSUMI SOTTOUTENZE'!E383-'Articolazione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tariffaria'!C$10*'RIPARTIZ SOTTO-UTENZA_dettagl'!C$354,('UNITA E CONSUMI SOTTOUTENZE'!E383-'Articolazione tariffaria'!C$10*'RIPARTIZ SOTTO-UTENZA_dettagl'!C$354)*'Articolazione tariffaria'!F$10+'Articolazione tariffaria'!D$9*'RIPARTIZ SOTTO-UTENZA_dettagl'!C$354*'Articolazione tariffaria'!F$9,'UNITA E CONSUMI SOTTOUTENZE'!E383*'Articolazione tariffaria'!F$9))))*'DATI BOLLETTA'!D$57</f>
        <v>0</v>
      </c>
      <c r="J358" s="83">
        <f>+'UNITA E CONSUMI SOTTOUTENZE'!E383*'Articolazione tariffaria'!$F$31*'DATI BOLLETTA'!$D$58</f>
        <v>0</v>
      </c>
      <c r="K358" s="83">
        <f>+'UNITA E CONSUMI SOTTOUTENZE'!E383*'Articolazione tariffaria'!$F$32*'DATI BOLLETTA'!$D$59</f>
        <v>0</v>
      </c>
      <c r="L358" s="84">
        <f t="shared" si="89"/>
        <v>0</v>
      </c>
      <c r="M358" s="50"/>
      <c r="N358" s="83">
        <f>+'UNITA E CONSUMI SOTTOUTENZE'!E383*'Articolazione tariffaria'!$F$59*'DATI BOLLETTA'!$D$57</f>
        <v>0</v>
      </c>
      <c r="O358" s="83">
        <f>+'UNITA E CONSUMI SOTTOUTENZE'!E383*'Articolazione tariffaria'!$F$59*'DATI BOLLETTA'!$D$58</f>
        <v>0</v>
      </c>
      <c r="P358" s="83">
        <f>+'UNITA E CONSUMI SOTTOUTENZE'!E383*'Articolazione tariffaria'!$F$59*'DATI BOLLETTA'!$D$59</f>
        <v>0</v>
      </c>
      <c r="Q358" s="84">
        <f t="shared" si="90"/>
        <v>0</v>
      </c>
      <c r="R358" s="50"/>
      <c r="S358" s="83">
        <f>+'UNITA E CONSUMI SOTTOUTENZE'!E383*'Articolazione tariffaria'!$F$49*'DATI BOLLETTA'!$D$57</f>
        <v>0</v>
      </c>
      <c r="T358" s="83">
        <f>+'UNITA E CONSUMI SOTTOUTENZE'!E383*'Articolazione tariffaria'!$F$50*'DATI BOLLETTA'!$D$58</f>
        <v>0</v>
      </c>
      <c r="U358" s="83">
        <f>+'UNITA E CONSUMI SOTTOUTENZE'!E383*'Articolazione tariffaria'!$F$51*'DATI BOLLETTA'!$D$59</f>
        <v>0</v>
      </c>
      <c r="V358" s="84">
        <f t="shared" si="86"/>
        <v>0</v>
      </c>
      <c r="W358" s="52"/>
      <c r="X358" s="83">
        <f t="shared" si="67"/>
        <v>0</v>
      </c>
      <c r="Y358" s="83">
        <f t="shared" si="80"/>
        <v>0</v>
      </c>
      <c r="Z358" s="83">
        <f t="shared" si="91"/>
        <v>0</v>
      </c>
      <c r="AA358" s="373" t="str">
        <f t="shared" si="87"/>
        <v/>
      </c>
      <c r="AB358" s="52"/>
      <c r="AC358" s="83">
        <f t="shared" si="88"/>
        <v>0</v>
      </c>
      <c r="AE358" s="106">
        <f t="shared" si="92"/>
        <v>0</v>
      </c>
    </row>
    <row r="359" spans="2:31" ht="21" x14ac:dyDescent="0.25">
      <c r="B359" s="363" t="str">
        <f>+IF(COUNTA('UNITA E CONSUMI SOTTOUTENZE'!C384)&gt;0,'UNITA E CONSUMI SOTTOUTENZE'!B384,"")</f>
        <v/>
      </c>
      <c r="D359" s="83">
        <f>+IF(B359="",0,1*'DATI BOLLETTA'!$D$57*'DATI BOLLETTA'!$C$34*'Articolazione tariffaria'!$F$35)</f>
        <v>0</v>
      </c>
      <c r="E359" s="83">
        <f>+IF(B359="",0,1*'DATI BOLLETTA'!$D$58*'DATI BOLLETTA'!$C$34*'Articolazione tariffaria'!$F$36)</f>
        <v>0</v>
      </c>
      <c r="F359" s="83">
        <f>+IF(B359="",0,1*'DATI BOLLETTA'!$D$59*'DATI BOLLETTA'!$C$34*'Articolazione tariffaria'!$F$37)</f>
        <v>0</v>
      </c>
      <c r="G359" s="84">
        <f t="shared" si="85"/>
        <v>0</v>
      </c>
      <c r="H359" s="50"/>
      <c r="I359" s="130">
        <f>+IF('UNITA E CONSUMI SOTTOUTENZE'!E384&gt;'Articolazione tariffaria'!C$13*'RIPARTIZ SOTTO-UTENZA_dettagl'!C$354,('UNITA E CONSUMI SOTTOUTENZE'!E384-'Articolazione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tariffaria'!C$12*'RIPARTIZ SOTTO-UTENZA_dettagl'!C$354,('UNITA E CONSUMI SOTTOUTENZE'!E384-'Articolazione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tariffaria'!C$11*'RIPARTIZ SOTTO-UTENZA_dettagl'!C$354,('UNITA E CONSUMI SOTTOUTENZE'!E384-'Articolazione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tariffaria'!C$10*'RIPARTIZ SOTTO-UTENZA_dettagl'!C$354,('UNITA E CONSUMI SOTTOUTENZE'!E384-'Articolazione tariffaria'!C$10*'RIPARTIZ SOTTO-UTENZA_dettagl'!C$354)*'Articolazione tariffaria'!F$10+'Articolazione tariffaria'!D$9*'RIPARTIZ SOTTO-UTENZA_dettagl'!C$354*'Articolazione tariffaria'!F$9,'UNITA E CONSUMI SOTTOUTENZE'!E384*'Articolazione tariffaria'!F$9))))*'DATI BOLLETTA'!D$57</f>
        <v>0</v>
      </c>
      <c r="J359" s="83">
        <f>+'UNITA E CONSUMI SOTTOUTENZE'!E384*'Articolazione tariffaria'!$F$31*'DATI BOLLETTA'!$D$58</f>
        <v>0</v>
      </c>
      <c r="K359" s="83">
        <f>+'UNITA E CONSUMI SOTTOUTENZE'!E384*'Articolazione tariffaria'!$F$32*'DATI BOLLETTA'!$D$59</f>
        <v>0</v>
      </c>
      <c r="L359" s="84">
        <f t="shared" si="89"/>
        <v>0</v>
      </c>
      <c r="M359" s="50"/>
      <c r="N359" s="83">
        <f>+'UNITA E CONSUMI SOTTOUTENZE'!E384*'Articolazione tariffaria'!$F$59*'DATI BOLLETTA'!$D$57</f>
        <v>0</v>
      </c>
      <c r="O359" s="83">
        <f>+'UNITA E CONSUMI SOTTOUTENZE'!E384*'Articolazione tariffaria'!$F$59*'DATI BOLLETTA'!$D$58</f>
        <v>0</v>
      </c>
      <c r="P359" s="83">
        <f>+'UNITA E CONSUMI SOTTOUTENZE'!E384*'Articolazione tariffaria'!$F$59*'DATI BOLLETTA'!$D$59</f>
        <v>0</v>
      </c>
      <c r="Q359" s="84">
        <f t="shared" si="90"/>
        <v>0</v>
      </c>
      <c r="R359" s="50"/>
      <c r="S359" s="83">
        <f>+'UNITA E CONSUMI SOTTOUTENZE'!E384*'Articolazione tariffaria'!$F$49*'DATI BOLLETTA'!$D$57</f>
        <v>0</v>
      </c>
      <c r="T359" s="83">
        <f>+'UNITA E CONSUMI SOTTOUTENZE'!E384*'Articolazione tariffaria'!$F$50*'DATI BOLLETTA'!$D$58</f>
        <v>0</v>
      </c>
      <c r="U359" s="83">
        <f>+'UNITA E CONSUMI SOTTOUTENZE'!E384*'Articolazione tariffaria'!$F$51*'DATI BOLLETTA'!$D$59</f>
        <v>0</v>
      </c>
      <c r="V359" s="84">
        <f t="shared" si="86"/>
        <v>0</v>
      </c>
      <c r="W359" s="52"/>
      <c r="X359" s="83">
        <f t="shared" si="67"/>
        <v>0</v>
      </c>
      <c r="Y359" s="83">
        <f t="shared" si="80"/>
        <v>0</v>
      </c>
      <c r="Z359" s="83">
        <f t="shared" si="91"/>
        <v>0</v>
      </c>
      <c r="AA359" s="373" t="str">
        <f t="shared" si="87"/>
        <v/>
      </c>
      <c r="AB359" s="52"/>
      <c r="AC359" s="83">
        <f t="shared" si="88"/>
        <v>0</v>
      </c>
      <c r="AE359" s="106">
        <f t="shared" si="92"/>
        <v>0</v>
      </c>
    </row>
    <row r="360" spans="2:31" ht="21" x14ac:dyDescent="0.25">
      <c r="B360" s="363" t="str">
        <f>+IF(COUNTA('UNITA E CONSUMI SOTTOUTENZE'!C385)&gt;0,'UNITA E CONSUMI SOTTOUTENZE'!B385,"")</f>
        <v/>
      </c>
      <c r="D360" s="83">
        <f>+IF(B360="",0,1*'DATI BOLLETTA'!$D$57*'DATI BOLLETTA'!$C$34*'Articolazione tariffaria'!$F$35)</f>
        <v>0</v>
      </c>
      <c r="E360" s="83">
        <f>+IF(B360="",0,1*'DATI BOLLETTA'!$D$58*'DATI BOLLETTA'!$C$34*'Articolazione tariffaria'!$F$36)</f>
        <v>0</v>
      </c>
      <c r="F360" s="83">
        <f>+IF(B360="",0,1*'DATI BOLLETTA'!$D$59*'DATI BOLLETTA'!$C$34*'Articolazione tariffaria'!$F$37)</f>
        <v>0</v>
      </c>
      <c r="G360" s="84">
        <f t="shared" si="85"/>
        <v>0</v>
      </c>
      <c r="H360" s="50"/>
      <c r="I360" s="130">
        <f>+IF('UNITA E CONSUMI SOTTOUTENZE'!E385&gt;'Articolazione tariffaria'!C$13*'RIPARTIZ SOTTO-UTENZA_dettagl'!C$354,('UNITA E CONSUMI SOTTOUTENZE'!E385-'Articolazione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tariffaria'!C$12*'RIPARTIZ SOTTO-UTENZA_dettagl'!C$354,('UNITA E CONSUMI SOTTOUTENZE'!E385-'Articolazione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tariffaria'!C$11*'RIPARTIZ SOTTO-UTENZA_dettagl'!C$354,('UNITA E CONSUMI SOTTOUTENZE'!E385-'Articolazione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tariffaria'!C$10*'RIPARTIZ SOTTO-UTENZA_dettagl'!C$354,('UNITA E CONSUMI SOTTOUTENZE'!E385-'Articolazione tariffaria'!C$10*'RIPARTIZ SOTTO-UTENZA_dettagl'!C$354)*'Articolazione tariffaria'!F$10+'Articolazione tariffaria'!D$9*'RIPARTIZ SOTTO-UTENZA_dettagl'!C$354*'Articolazione tariffaria'!F$9,'UNITA E CONSUMI SOTTOUTENZE'!E385*'Articolazione tariffaria'!F$9))))*'DATI BOLLETTA'!D$57</f>
        <v>0</v>
      </c>
      <c r="J360" s="83">
        <f>+'UNITA E CONSUMI SOTTOUTENZE'!E385*'Articolazione tariffaria'!$F$31*'DATI BOLLETTA'!$D$58</f>
        <v>0</v>
      </c>
      <c r="K360" s="83">
        <f>+'UNITA E CONSUMI SOTTOUTENZE'!E385*'Articolazione tariffaria'!$F$32*'DATI BOLLETTA'!$D$59</f>
        <v>0</v>
      </c>
      <c r="L360" s="84">
        <f t="shared" si="89"/>
        <v>0</v>
      </c>
      <c r="M360" s="50"/>
      <c r="N360" s="83">
        <f>+'UNITA E CONSUMI SOTTOUTENZE'!E385*'Articolazione tariffaria'!$F$59*'DATI BOLLETTA'!$D$57</f>
        <v>0</v>
      </c>
      <c r="O360" s="83">
        <f>+'UNITA E CONSUMI SOTTOUTENZE'!E385*'Articolazione tariffaria'!$F$59*'DATI BOLLETTA'!$D$58</f>
        <v>0</v>
      </c>
      <c r="P360" s="83">
        <f>+'UNITA E CONSUMI SOTTOUTENZE'!E385*'Articolazione tariffaria'!$F$59*'DATI BOLLETTA'!$D$59</f>
        <v>0</v>
      </c>
      <c r="Q360" s="84">
        <f t="shared" si="90"/>
        <v>0</v>
      </c>
      <c r="R360" s="50"/>
      <c r="S360" s="83">
        <f>+'UNITA E CONSUMI SOTTOUTENZE'!E385*'Articolazione tariffaria'!$F$49*'DATI BOLLETTA'!$D$57</f>
        <v>0</v>
      </c>
      <c r="T360" s="83">
        <f>+'UNITA E CONSUMI SOTTOUTENZE'!E385*'Articolazione tariffaria'!$F$50*'DATI BOLLETTA'!$D$58</f>
        <v>0</v>
      </c>
      <c r="U360" s="83">
        <f>+'UNITA E CONSUMI SOTTOUTENZE'!E385*'Articolazione tariffaria'!$F$51*'DATI BOLLETTA'!$D$59</f>
        <v>0</v>
      </c>
      <c r="V360" s="84">
        <f t="shared" si="86"/>
        <v>0</v>
      </c>
      <c r="W360" s="52"/>
      <c r="X360" s="83">
        <f t="shared" si="67"/>
        <v>0</v>
      </c>
      <c r="Y360" s="83">
        <f t="shared" si="80"/>
        <v>0</v>
      </c>
      <c r="Z360" s="83">
        <f t="shared" si="91"/>
        <v>0</v>
      </c>
      <c r="AA360" s="373" t="str">
        <f t="shared" si="87"/>
        <v/>
      </c>
      <c r="AB360" s="52"/>
      <c r="AC360" s="83">
        <f t="shared" si="88"/>
        <v>0</v>
      </c>
      <c r="AE360" s="106">
        <f t="shared" si="92"/>
        <v>0</v>
      </c>
    </row>
    <row r="361" spans="2:31" ht="21" x14ac:dyDescent="0.25">
      <c r="B361" s="363" t="str">
        <f>+IF(COUNTA('UNITA E CONSUMI SOTTOUTENZE'!C386)&gt;0,'UNITA E CONSUMI SOTTOUTENZE'!B386,"")</f>
        <v/>
      </c>
      <c r="D361" s="83">
        <f>+IF(B361="",0,1*'DATI BOLLETTA'!$D$57*'DATI BOLLETTA'!$C$34*'Articolazione tariffaria'!$F$35)</f>
        <v>0</v>
      </c>
      <c r="E361" s="83">
        <f>+IF(B361="",0,1*'DATI BOLLETTA'!$D$58*'DATI BOLLETTA'!$C$34*'Articolazione tariffaria'!$F$36)</f>
        <v>0</v>
      </c>
      <c r="F361" s="83">
        <f>+IF(B361="",0,1*'DATI BOLLETTA'!$D$59*'DATI BOLLETTA'!$C$34*'Articolazione tariffaria'!$F$37)</f>
        <v>0</v>
      </c>
      <c r="G361" s="84">
        <f t="shared" si="85"/>
        <v>0</v>
      </c>
      <c r="H361" s="50"/>
      <c r="I361" s="130">
        <f>+IF('UNITA E CONSUMI SOTTOUTENZE'!E386&gt;'Articolazione tariffaria'!C$13*'RIPARTIZ SOTTO-UTENZA_dettagl'!C$354,('UNITA E CONSUMI SOTTOUTENZE'!E386-'Articolazione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tariffaria'!C$12*'RIPARTIZ SOTTO-UTENZA_dettagl'!C$354,('UNITA E CONSUMI SOTTOUTENZE'!E386-'Articolazione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tariffaria'!C$11*'RIPARTIZ SOTTO-UTENZA_dettagl'!C$354,('UNITA E CONSUMI SOTTOUTENZE'!E386-'Articolazione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tariffaria'!C$10*'RIPARTIZ SOTTO-UTENZA_dettagl'!C$354,('UNITA E CONSUMI SOTTOUTENZE'!E386-'Articolazione tariffaria'!C$10*'RIPARTIZ SOTTO-UTENZA_dettagl'!C$354)*'Articolazione tariffaria'!F$10+'Articolazione tariffaria'!D$9*'RIPARTIZ SOTTO-UTENZA_dettagl'!C$354*'Articolazione tariffaria'!F$9,'UNITA E CONSUMI SOTTOUTENZE'!E386*'Articolazione tariffaria'!F$9))))*'DATI BOLLETTA'!D$57</f>
        <v>0</v>
      </c>
      <c r="J361" s="83">
        <f>+'UNITA E CONSUMI SOTTOUTENZE'!E386*'Articolazione tariffaria'!$F$31*'DATI BOLLETTA'!$D$58</f>
        <v>0</v>
      </c>
      <c r="K361" s="83">
        <f>+'UNITA E CONSUMI SOTTOUTENZE'!E386*'Articolazione tariffaria'!$F$32*'DATI BOLLETTA'!$D$59</f>
        <v>0</v>
      </c>
      <c r="L361" s="84">
        <f t="shared" si="89"/>
        <v>0</v>
      </c>
      <c r="M361" s="50"/>
      <c r="N361" s="83">
        <f>+'UNITA E CONSUMI SOTTOUTENZE'!E386*'Articolazione tariffaria'!$F$59*'DATI BOLLETTA'!$D$57</f>
        <v>0</v>
      </c>
      <c r="O361" s="83">
        <f>+'UNITA E CONSUMI SOTTOUTENZE'!E386*'Articolazione tariffaria'!$F$59*'DATI BOLLETTA'!$D$58</f>
        <v>0</v>
      </c>
      <c r="P361" s="83">
        <f>+'UNITA E CONSUMI SOTTOUTENZE'!E386*'Articolazione tariffaria'!$F$59*'DATI BOLLETTA'!$D$59</f>
        <v>0</v>
      </c>
      <c r="Q361" s="84">
        <f t="shared" si="90"/>
        <v>0</v>
      </c>
      <c r="R361" s="50"/>
      <c r="S361" s="83">
        <f>+'UNITA E CONSUMI SOTTOUTENZE'!E386*'Articolazione tariffaria'!$F$49*'DATI BOLLETTA'!$D$57</f>
        <v>0</v>
      </c>
      <c r="T361" s="83">
        <f>+'UNITA E CONSUMI SOTTOUTENZE'!E386*'Articolazione tariffaria'!$F$50*'DATI BOLLETTA'!$D$58</f>
        <v>0</v>
      </c>
      <c r="U361" s="83">
        <f>+'UNITA E CONSUMI SOTTOUTENZE'!E386*'Articolazione tariffaria'!$F$51*'DATI BOLLETTA'!$D$59</f>
        <v>0</v>
      </c>
      <c r="V361" s="84">
        <f t="shared" si="86"/>
        <v>0</v>
      </c>
      <c r="W361" s="52"/>
      <c r="X361" s="83">
        <f t="shared" si="67"/>
        <v>0</v>
      </c>
      <c r="Y361" s="83">
        <f t="shared" si="80"/>
        <v>0</v>
      </c>
      <c r="Z361" s="83">
        <f t="shared" si="91"/>
        <v>0</v>
      </c>
      <c r="AA361" s="373" t="str">
        <f t="shared" si="87"/>
        <v/>
      </c>
      <c r="AB361" s="52"/>
      <c r="AC361" s="83">
        <f t="shared" si="88"/>
        <v>0</v>
      </c>
      <c r="AE361" s="106">
        <f t="shared" si="92"/>
        <v>0</v>
      </c>
    </row>
    <row r="362" spans="2:31" ht="21" x14ac:dyDescent="0.25">
      <c r="B362" s="363" t="str">
        <f>+IF(COUNTA('UNITA E CONSUMI SOTTOUTENZE'!C387)&gt;0,'UNITA E CONSUMI SOTTOUTENZE'!B387,"")</f>
        <v/>
      </c>
      <c r="D362" s="83">
        <f>+IF(B362="",0,1*'DATI BOLLETTA'!$D$57*'DATI BOLLETTA'!$C$34*'Articolazione tariffaria'!$F$35)</f>
        <v>0</v>
      </c>
      <c r="E362" s="83">
        <f>+IF(B362="",0,1*'DATI BOLLETTA'!$D$58*'DATI BOLLETTA'!$C$34*'Articolazione tariffaria'!$F$36)</f>
        <v>0</v>
      </c>
      <c r="F362" s="83">
        <f>+IF(B362="",0,1*'DATI BOLLETTA'!$D$59*'DATI BOLLETTA'!$C$34*'Articolazione tariffaria'!$F$37)</f>
        <v>0</v>
      </c>
      <c r="G362" s="84">
        <f t="shared" si="85"/>
        <v>0</v>
      </c>
      <c r="H362" s="50"/>
      <c r="I362" s="130">
        <f>+IF('UNITA E CONSUMI SOTTOUTENZE'!E387&gt;'Articolazione tariffaria'!C$13*'RIPARTIZ SOTTO-UTENZA_dettagl'!C$354,('UNITA E CONSUMI SOTTOUTENZE'!E387-'Articolazione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tariffaria'!C$12*'RIPARTIZ SOTTO-UTENZA_dettagl'!C$354,('UNITA E CONSUMI SOTTOUTENZE'!E387-'Articolazione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tariffaria'!C$11*'RIPARTIZ SOTTO-UTENZA_dettagl'!C$354,('UNITA E CONSUMI SOTTOUTENZE'!E387-'Articolazione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tariffaria'!C$10*'RIPARTIZ SOTTO-UTENZA_dettagl'!C$354,('UNITA E CONSUMI SOTTOUTENZE'!E387-'Articolazione tariffaria'!C$10*'RIPARTIZ SOTTO-UTENZA_dettagl'!C$354)*'Articolazione tariffaria'!F$10+'Articolazione tariffaria'!D$9*'RIPARTIZ SOTTO-UTENZA_dettagl'!C$354*'Articolazione tariffaria'!F$9,'UNITA E CONSUMI SOTTOUTENZE'!E387*'Articolazione tariffaria'!F$9))))*'DATI BOLLETTA'!D$57</f>
        <v>0</v>
      </c>
      <c r="J362" s="83">
        <f>+'UNITA E CONSUMI SOTTOUTENZE'!E387*'Articolazione tariffaria'!$F$31*'DATI BOLLETTA'!$D$58</f>
        <v>0</v>
      </c>
      <c r="K362" s="83">
        <f>+'UNITA E CONSUMI SOTTOUTENZE'!E387*'Articolazione tariffaria'!$F$32*'DATI BOLLETTA'!$D$59</f>
        <v>0</v>
      </c>
      <c r="L362" s="84">
        <f t="shared" si="89"/>
        <v>0</v>
      </c>
      <c r="M362" s="50"/>
      <c r="N362" s="83">
        <f>+'UNITA E CONSUMI SOTTOUTENZE'!E387*'Articolazione tariffaria'!$F$59*'DATI BOLLETTA'!$D$57</f>
        <v>0</v>
      </c>
      <c r="O362" s="83">
        <f>+'UNITA E CONSUMI SOTTOUTENZE'!E387*'Articolazione tariffaria'!$F$59*'DATI BOLLETTA'!$D$58</f>
        <v>0</v>
      </c>
      <c r="P362" s="83">
        <f>+'UNITA E CONSUMI SOTTOUTENZE'!E387*'Articolazione tariffaria'!$F$59*'DATI BOLLETTA'!$D$59</f>
        <v>0</v>
      </c>
      <c r="Q362" s="84">
        <f t="shared" si="90"/>
        <v>0</v>
      </c>
      <c r="R362" s="50"/>
      <c r="S362" s="83">
        <f>+'UNITA E CONSUMI SOTTOUTENZE'!E387*'Articolazione tariffaria'!$F$49*'DATI BOLLETTA'!$D$57</f>
        <v>0</v>
      </c>
      <c r="T362" s="83">
        <f>+'UNITA E CONSUMI SOTTOUTENZE'!E387*'Articolazione tariffaria'!$F$50*'DATI BOLLETTA'!$D$58</f>
        <v>0</v>
      </c>
      <c r="U362" s="83">
        <f>+'UNITA E CONSUMI SOTTOUTENZE'!E387*'Articolazione tariffaria'!$F$51*'DATI BOLLETTA'!$D$59</f>
        <v>0</v>
      </c>
      <c r="V362" s="84">
        <f t="shared" si="86"/>
        <v>0</v>
      </c>
      <c r="W362" s="52"/>
      <c r="X362" s="83">
        <f t="shared" si="67"/>
        <v>0</v>
      </c>
      <c r="Y362" s="83">
        <f t="shared" si="80"/>
        <v>0</v>
      </c>
      <c r="Z362" s="83">
        <f t="shared" si="91"/>
        <v>0</v>
      </c>
      <c r="AA362" s="373" t="str">
        <f t="shared" si="87"/>
        <v/>
      </c>
      <c r="AB362" s="52"/>
      <c r="AC362" s="83">
        <f t="shared" si="88"/>
        <v>0</v>
      </c>
      <c r="AE362" s="106">
        <f t="shared" si="92"/>
        <v>0</v>
      </c>
    </row>
    <row r="363" spans="2:31" ht="21" x14ac:dyDescent="0.25">
      <c r="B363" s="363" t="str">
        <f>+IF(COUNTA('UNITA E CONSUMI SOTTOUTENZE'!C388)&gt;0,'UNITA E CONSUMI SOTTOUTENZE'!B388,"")</f>
        <v/>
      </c>
      <c r="D363" s="83">
        <f>+IF(B363="",0,1*'DATI BOLLETTA'!$D$57*'DATI BOLLETTA'!$C$34*'Articolazione tariffaria'!$F$35)</f>
        <v>0</v>
      </c>
      <c r="E363" s="83">
        <f>+IF(B363="",0,1*'DATI BOLLETTA'!$D$58*'DATI BOLLETTA'!$C$34*'Articolazione tariffaria'!$F$36)</f>
        <v>0</v>
      </c>
      <c r="F363" s="83">
        <f>+IF(B363="",0,1*'DATI BOLLETTA'!$D$59*'DATI BOLLETTA'!$C$34*'Articolazione tariffaria'!$F$37)</f>
        <v>0</v>
      </c>
      <c r="G363" s="84">
        <f t="shared" si="85"/>
        <v>0</v>
      </c>
      <c r="H363" s="50"/>
      <c r="I363" s="130">
        <f>+IF('UNITA E CONSUMI SOTTOUTENZE'!E388&gt;'Articolazione tariffaria'!C$13*'RIPARTIZ SOTTO-UTENZA_dettagl'!C$354,('UNITA E CONSUMI SOTTOUTENZE'!E388-'Articolazione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tariffaria'!C$12*'RIPARTIZ SOTTO-UTENZA_dettagl'!C$354,('UNITA E CONSUMI SOTTOUTENZE'!E388-'Articolazione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tariffaria'!C$11*'RIPARTIZ SOTTO-UTENZA_dettagl'!C$354,('UNITA E CONSUMI SOTTOUTENZE'!E388-'Articolazione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tariffaria'!C$10*'RIPARTIZ SOTTO-UTENZA_dettagl'!C$354,('UNITA E CONSUMI SOTTOUTENZE'!E388-'Articolazione tariffaria'!C$10*'RIPARTIZ SOTTO-UTENZA_dettagl'!C$354)*'Articolazione tariffaria'!F$10+'Articolazione tariffaria'!D$9*'RIPARTIZ SOTTO-UTENZA_dettagl'!C$354*'Articolazione tariffaria'!F$9,'UNITA E CONSUMI SOTTOUTENZE'!E388*'Articolazione tariffaria'!F$9))))*'DATI BOLLETTA'!D$57</f>
        <v>0</v>
      </c>
      <c r="J363" s="83">
        <f>+'UNITA E CONSUMI SOTTOUTENZE'!E388*'Articolazione tariffaria'!$F$31*'DATI BOLLETTA'!$D$58</f>
        <v>0</v>
      </c>
      <c r="K363" s="83">
        <f>+'UNITA E CONSUMI SOTTOUTENZE'!E388*'Articolazione tariffaria'!$F$32*'DATI BOLLETTA'!$D$59</f>
        <v>0</v>
      </c>
      <c r="L363" s="84">
        <f t="shared" si="89"/>
        <v>0</v>
      </c>
      <c r="M363" s="50"/>
      <c r="N363" s="83">
        <f>+'UNITA E CONSUMI SOTTOUTENZE'!E388*'Articolazione tariffaria'!$F$59*'DATI BOLLETTA'!$D$57</f>
        <v>0</v>
      </c>
      <c r="O363" s="83">
        <f>+'UNITA E CONSUMI SOTTOUTENZE'!E388*'Articolazione tariffaria'!$F$59*'DATI BOLLETTA'!$D$58</f>
        <v>0</v>
      </c>
      <c r="P363" s="83">
        <f>+'UNITA E CONSUMI SOTTOUTENZE'!E388*'Articolazione tariffaria'!$F$59*'DATI BOLLETTA'!$D$59</f>
        <v>0</v>
      </c>
      <c r="Q363" s="84">
        <f t="shared" si="90"/>
        <v>0</v>
      </c>
      <c r="R363" s="50"/>
      <c r="S363" s="83">
        <f>+'UNITA E CONSUMI SOTTOUTENZE'!E388*'Articolazione tariffaria'!$F$49*'DATI BOLLETTA'!$D$57</f>
        <v>0</v>
      </c>
      <c r="T363" s="83">
        <f>+'UNITA E CONSUMI SOTTOUTENZE'!E388*'Articolazione tariffaria'!$F$50*'DATI BOLLETTA'!$D$58</f>
        <v>0</v>
      </c>
      <c r="U363" s="83">
        <f>+'UNITA E CONSUMI SOTTOUTENZE'!E388*'Articolazione tariffaria'!$F$51*'DATI BOLLETTA'!$D$59</f>
        <v>0</v>
      </c>
      <c r="V363" s="84">
        <f t="shared" si="86"/>
        <v>0</v>
      </c>
      <c r="W363" s="52"/>
      <c r="X363" s="83">
        <f t="shared" si="67"/>
        <v>0</v>
      </c>
      <c r="Y363" s="83">
        <f t="shared" si="80"/>
        <v>0</v>
      </c>
      <c r="Z363" s="83">
        <f t="shared" si="91"/>
        <v>0</v>
      </c>
      <c r="AA363" s="373" t="str">
        <f t="shared" si="87"/>
        <v/>
      </c>
      <c r="AB363" s="52"/>
      <c r="AC363" s="83">
        <f t="shared" si="88"/>
        <v>0</v>
      </c>
      <c r="AE363" s="106">
        <f t="shared" si="92"/>
        <v>0</v>
      </c>
    </row>
    <row r="364" spans="2:31" ht="21" x14ac:dyDescent="0.25">
      <c r="B364" s="363" t="str">
        <f>+IF(COUNTA('UNITA E CONSUMI SOTTOUTENZE'!C389)&gt;0,'UNITA E CONSUMI SOTTOUTENZE'!B389,"")</f>
        <v/>
      </c>
      <c r="D364" s="83">
        <f>+IF(B364="",0,1*'DATI BOLLETTA'!$D$57*'DATI BOLLETTA'!$C$34*'Articolazione tariffaria'!$F$35)</f>
        <v>0</v>
      </c>
      <c r="E364" s="83">
        <f>+IF(B364="",0,1*'DATI BOLLETTA'!$D$58*'DATI BOLLETTA'!$C$34*'Articolazione tariffaria'!$F$36)</f>
        <v>0</v>
      </c>
      <c r="F364" s="83">
        <f>+IF(B364="",0,1*'DATI BOLLETTA'!$D$59*'DATI BOLLETTA'!$C$34*'Articolazione tariffaria'!$F$37)</f>
        <v>0</v>
      </c>
      <c r="G364" s="84">
        <f t="shared" si="85"/>
        <v>0</v>
      </c>
      <c r="H364" s="50"/>
      <c r="I364" s="130">
        <f>+IF('UNITA E CONSUMI SOTTOUTENZE'!E389&gt;'Articolazione tariffaria'!C$13*'RIPARTIZ SOTTO-UTENZA_dettagl'!C$354,('UNITA E CONSUMI SOTTOUTENZE'!E389-'Articolazione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tariffaria'!C$12*'RIPARTIZ SOTTO-UTENZA_dettagl'!C$354,('UNITA E CONSUMI SOTTOUTENZE'!E389-'Articolazione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tariffaria'!C$11*'RIPARTIZ SOTTO-UTENZA_dettagl'!C$354,('UNITA E CONSUMI SOTTOUTENZE'!E389-'Articolazione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tariffaria'!C$10*'RIPARTIZ SOTTO-UTENZA_dettagl'!C$354,('UNITA E CONSUMI SOTTOUTENZE'!E389-'Articolazione tariffaria'!C$10*'RIPARTIZ SOTTO-UTENZA_dettagl'!C$354)*'Articolazione tariffaria'!F$10+'Articolazione tariffaria'!D$9*'RIPARTIZ SOTTO-UTENZA_dettagl'!C$354*'Articolazione tariffaria'!F$9,'UNITA E CONSUMI SOTTOUTENZE'!E389*'Articolazione tariffaria'!F$9))))*'DATI BOLLETTA'!D$57</f>
        <v>0</v>
      </c>
      <c r="J364" s="83">
        <f>+'UNITA E CONSUMI SOTTOUTENZE'!E389*'Articolazione tariffaria'!$F$31*'DATI BOLLETTA'!$D$58</f>
        <v>0</v>
      </c>
      <c r="K364" s="83">
        <f>+'UNITA E CONSUMI SOTTOUTENZE'!E389*'Articolazione tariffaria'!$F$32*'DATI BOLLETTA'!$D$59</f>
        <v>0</v>
      </c>
      <c r="L364" s="84">
        <f t="shared" si="89"/>
        <v>0</v>
      </c>
      <c r="M364" s="50"/>
      <c r="N364" s="83">
        <f>+'UNITA E CONSUMI SOTTOUTENZE'!E389*'Articolazione tariffaria'!$F$59*'DATI BOLLETTA'!$D$57</f>
        <v>0</v>
      </c>
      <c r="O364" s="83">
        <f>+'UNITA E CONSUMI SOTTOUTENZE'!E389*'Articolazione tariffaria'!$F$59*'DATI BOLLETTA'!$D$58</f>
        <v>0</v>
      </c>
      <c r="P364" s="83">
        <f>+'UNITA E CONSUMI SOTTOUTENZE'!E389*'Articolazione tariffaria'!$F$59*'DATI BOLLETTA'!$D$59</f>
        <v>0</v>
      </c>
      <c r="Q364" s="84">
        <f t="shared" si="90"/>
        <v>0</v>
      </c>
      <c r="R364" s="50"/>
      <c r="S364" s="83">
        <f>+'UNITA E CONSUMI SOTTOUTENZE'!E389*'Articolazione tariffaria'!$F$49*'DATI BOLLETTA'!$D$57</f>
        <v>0</v>
      </c>
      <c r="T364" s="83">
        <f>+'UNITA E CONSUMI SOTTOUTENZE'!E389*'Articolazione tariffaria'!$F$50*'DATI BOLLETTA'!$D$58</f>
        <v>0</v>
      </c>
      <c r="U364" s="83">
        <f>+'UNITA E CONSUMI SOTTOUTENZE'!E389*'Articolazione tariffaria'!$F$51*'DATI BOLLETTA'!$D$59</f>
        <v>0</v>
      </c>
      <c r="V364" s="84">
        <f t="shared" si="86"/>
        <v>0</v>
      </c>
      <c r="W364" s="52"/>
      <c r="X364" s="83">
        <f t="shared" si="67"/>
        <v>0</v>
      </c>
      <c r="Y364" s="83">
        <f t="shared" si="80"/>
        <v>0</v>
      </c>
      <c r="Z364" s="83">
        <f t="shared" si="91"/>
        <v>0</v>
      </c>
      <c r="AA364" s="373" t="str">
        <f t="shared" si="87"/>
        <v/>
      </c>
      <c r="AB364" s="52"/>
      <c r="AC364" s="83">
        <f t="shared" si="88"/>
        <v>0</v>
      </c>
      <c r="AE364" s="106">
        <f t="shared" si="92"/>
        <v>0</v>
      </c>
    </row>
    <row r="365" spans="2:31" ht="21" x14ac:dyDescent="0.25">
      <c r="B365" s="363" t="str">
        <f>+IF(COUNTA('UNITA E CONSUMI SOTTOUTENZE'!C390)&gt;0,'UNITA E CONSUMI SOTTOUTENZE'!B390,"")</f>
        <v/>
      </c>
      <c r="D365" s="83">
        <f>+IF(B365="",0,1*'DATI BOLLETTA'!$D$57*'DATI BOLLETTA'!$C$34*'Articolazione tariffaria'!$F$35)</f>
        <v>0</v>
      </c>
      <c r="E365" s="83">
        <f>+IF(B365="",0,1*'DATI BOLLETTA'!$D$58*'DATI BOLLETTA'!$C$34*'Articolazione tariffaria'!$F$36)</f>
        <v>0</v>
      </c>
      <c r="F365" s="83">
        <f>+IF(B365="",0,1*'DATI BOLLETTA'!$D$59*'DATI BOLLETTA'!$C$34*'Articolazione tariffaria'!$F$37)</f>
        <v>0</v>
      </c>
      <c r="G365" s="84">
        <f t="shared" si="85"/>
        <v>0</v>
      </c>
      <c r="H365" s="50"/>
      <c r="I365" s="130">
        <f>+IF('UNITA E CONSUMI SOTTOUTENZE'!E390&gt;'Articolazione tariffaria'!C$13*'RIPARTIZ SOTTO-UTENZA_dettagl'!C$354,('UNITA E CONSUMI SOTTOUTENZE'!E390-'Articolazione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tariffaria'!C$12*'RIPARTIZ SOTTO-UTENZA_dettagl'!C$354,('UNITA E CONSUMI SOTTOUTENZE'!E390-'Articolazione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tariffaria'!C$11*'RIPARTIZ SOTTO-UTENZA_dettagl'!C$354,('UNITA E CONSUMI SOTTOUTENZE'!E390-'Articolazione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tariffaria'!C$10*'RIPARTIZ SOTTO-UTENZA_dettagl'!C$354,('UNITA E CONSUMI SOTTOUTENZE'!E390-'Articolazione tariffaria'!C$10*'RIPARTIZ SOTTO-UTENZA_dettagl'!C$354)*'Articolazione tariffaria'!F$10+'Articolazione tariffaria'!D$9*'RIPARTIZ SOTTO-UTENZA_dettagl'!C$354*'Articolazione tariffaria'!F$9,'UNITA E CONSUMI SOTTOUTENZE'!E390*'Articolazione tariffaria'!F$9))))*'DATI BOLLETTA'!D$57</f>
        <v>0</v>
      </c>
      <c r="J365" s="83">
        <f>+'UNITA E CONSUMI SOTTOUTENZE'!E390*'Articolazione tariffaria'!$F$31*'DATI BOLLETTA'!$D$58</f>
        <v>0</v>
      </c>
      <c r="K365" s="83">
        <f>+'UNITA E CONSUMI SOTTOUTENZE'!E390*'Articolazione tariffaria'!$F$32*'DATI BOLLETTA'!$D$59</f>
        <v>0</v>
      </c>
      <c r="L365" s="84">
        <f t="shared" si="89"/>
        <v>0</v>
      </c>
      <c r="M365" s="50"/>
      <c r="N365" s="83">
        <f>+'UNITA E CONSUMI SOTTOUTENZE'!E390*'Articolazione tariffaria'!$F$59*'DATI BOLLETTA'!$D$57</f>
        <v>0</v>
      </c>
      <c r="O365" s="83">
        <f>+'UNITA E CONSUMI SOTTOUTENZE'!E390*'Articolazione tariffaria'!$F$59*'DATI BOLLETTA'!$D$58</f>
        <v>0</v>
      </c>
      <c r="P365" s="83">
        <f>+'UNITA E CONSUMI SOTTOUTENZE'!E390*'Articolazione tariffaria'!$F$59*'DATI BOLLETTA'!$D$59</f>
        <v>0</v>
      </c>
      <c r="Q365" s="84">
        <f t="shared" si="90"/>
        <v>0</v>
      </c>
      <c r="R365" s="50"/>
      <c r="S365" s="83">
        <f>+'UNITA E CONSUMI SOTTOUTENZE'!E390*'Articolazione tariffaria'!$F$49*'DATI BOLLETTA'!$D$57</f>
        <v>0</v>
      </c>
      <c r="T365" s="83">
        <f>+'UNITA E CONSUMI SOTTOUTENZE'!E390*'Articolazione tariffaria'!$F$50*'DATI BOLLETTA'!$D$58</f>
        <v>0</v>
      </c>
      <c r="U365" s="83">
        <f>+'UNITA E CONSUMI SOTTOUTENZE'!E390*'Articolazione tariffaria'!$F$51*'DATI BOLLETTA'!$D$59</f>
        <v>0</v>
      </c>
      <c r="V365" s="84">
        <f t="shared" si="86"/>
        <v>0</v>
      </c>
      <c r="W365" s="52"/>
      <c r="X365" s="83">
        <f t="shared" si="67"/>
        <v>0</v>
      </c>
      <c r="Y365" s="83">
        <f t="shared" si="80"/>
        <v>0</v>
      </c>
      <c r="Z365" s="83">
        <f t="shared" si="91"/>
        <v>0</v>
      </c>
      <c r="AA365" s="373" t="str">
        <f t="shared" si="87"/>
        <v/>
      </c>
      <c r="AB365" s="52"/>
      <c r="AC365" s="83">
        <f t="shared" si="88"/>
        <v>0</v>
      </c>
      <c r="AE365" s="106">
        <f t="shared" si="92"/>
        <v>0</v>
      </c>
    </row>
    <row r="366" spans="2:31" ht="21" x14ac:dyDescent="0.25">
      <c r="B366" s="363" t="str">
        <f>+IF(COUNTA('UNITA E CONSUMI SOTTOUTENZE'!C391)&gt;0,'UNITA E CONSUMI SOTTOUTENZE'!B391,"")</f>
        <v/>
      </c>
      <c r="D366" s="83">
        <f>+IF(B366="",0,1*'DATI BOLLETTA'!$D$57*'DATI BOLLETTA'!$C$34*'Articolazione tariffaria'!$F$35)</f>
        <v>0</v>
      </c>
      <c r="E366" s="83">
        <f>+IF(B366="",0,1*'DATI BOLLETTA'!$D$58*'DATI BOLLETTA'!$C$34*'Articolazione tariffaria'!$F$36)</f>
        <v>0</v>
      </c>
      <c r="F366" s="83">
        <f>+IF(B366="",0,1*'DATI BOLLETTA'!$D$59*'DATI BOLLETTA'!$C$34*'Articolazione tariffaria'!$F$37)</f>
        <v>0</v>
      </c>
      <c r="G366" s="84">
        <f t="shared" si="85"/>
        <v>0</v>
      </c>
      <c r="H366" s="50"/>
      <c r="I366" s="130">
        <f>+IF('UNITA E CONSUMI SOTTOUTENZE'!E391&gt;'Articolazione tariffaria'!C$13*'RIPARTIZ SOTTO-UTENZA_dettagl'!C$354,('UNITA E CONSUMI SOTTOUTENZE'!E391-'Articolazione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tariffaria'!C$12*'RIPARTIZ SOTTO-UTENZA_dettagl'!C$354,('UNITA E CONSUMI SOTTOUTENZE'!E391-'Articolazione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tariffaria'!C$11*'RIPARTIZ SOTTO-UTENZA_dettagl'!C$354,('UNITA E CONSUMI SOTTOUTENZE'!E391-'Articolazione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tariffaria'!C$10*'RIPARTIZ SOTTO-UTENZA_dettagl'!C$354,('UNITA E CONSUMI SOTTOUTENZE'!E391-'Articolazione tariffaria'!C$10*'RIPARTIZ SOTTO-UTENZA_dettagl'!C$354)*'Articolazione tariffaria'!F$10+'Articolazione tariffaria'!D$9*'RIPARTIZ SOTTO-UTENZA_dettagl'!C$354*'Articolazione tariffaria'!F$9,'UNITA E CONSUMI SOTTOUTENZE'!E391*'Articolazione tariffaria'!F$9))))*'DATI BOLLETTA'!D$57</f>
        <v>0</v>
      </c>
      <c r="J366" s="83">
        <f>+'UNITA E CONSUMI SOTTOUTENZE'!E391*'Articolazione tariffaria'!$F$31*'DATI BOLLETTA'!$D$58</f>
        <v>0</v>
      </c>
      <c r="K366" s="83">
        <f>+'UNITA E CONSUMI SOTTOUTENZE'!E391*'Articolazione tariffaria'!$F$32*'DATI BOLLETTA'!$D$59</f>
        <v>0</v>
      </c>
      <c r="L366" s="84">
        <f t="shared" si="89"/>
        <v>0</v>
      </c>
      <c r="M366" s="50"/>
      <c r="N366" s="83">
        <f>+'UNITA E CONSUMI SOTTOUTENZE'!E391*'Articolazione tariffaria'!$F$59*'DATI BOLLETTA'!$D$57</f>
        <v>0</v>
      </c>
      <c r="O366" s="83">
        <f>+'UNITA E CONSUMI SOTTOUTENZE'!E391*'Articolazione tariffaria'!$F$59*'DATI BOLLETTA'!$D$58</f>
        <v>0</v>
      </c>
      <c r="P366" s="83">
        <f>+'UNITA E CONSUMI SOTTOUTENZE'!E391*'Articolazione tariffaria'!$F$59*'DATI BOLLETTA'!$D$59</f>
        <v>0</v>
      </c>
      <c r="Q366" s="84">
        <f t="shared" si="90"/>
        <v>0</v>
      </c>
      <c r="R366" s="50"/>
      <c r="S366" s="83">
        <f>+'UNITA E CONSUMI SOTTOUTENZE'!E391*'Articolazione tariffaria'!$F$49*'DATI BOLLETTA'!$D$57</f>
        <v>0</v>
      </c>
      <c r="T366" s="83">
        <f>+'UNITA E CONSUMI SOTTOUTENZE'!E391*'Articolazione tariffaria'!$F$50*'DATI BOLLETTA'!$D$58</f>
        <v>0</v>
      </c>
      <c r="U366" s="83">
        <f>+'UNITA E CONSUMI SOTTOUTENZE'!E391*'Articolazione tariffaria'!$F$51*'DATI BOLLETTA'!$D$59</f>
        <v>0</v>
      </c>
      <c r="V366" s="84">
        <f t="shared" si="86"/>
        <v>0</v>
      </c>
      <c r="W366" s="52"/>
      <c r="X366" s="83">
        <f t="shared" si="67"/>
        <v>0</v>
      </c>
      <c r="Y366" s="83">
        <f t="shared" si="80"/>
        <v>0</v>
      </c>
      <c r="Z366" s="83">
        <f t="shared" si="91"/>
        <v>0</v>
      </c>
      <c r="AA366" s="373" t="str">
        <f t="shared" si="87"/>
        <v/>
      </c>
      <c r="AB366" s="52"/>
      <c r="AC366" s="83">
        <f t="shared" si="88"/>
        <v>0</v>
      </c>
      <c r="AE366" s="106">
        <f t="shared" si="92"/>
        <v>0</v>
      </c>
    </row>
    <row r="367" spans="2:31" ht="21" x14ac:dyDescent="0.25">
      <c r="B367" s="363" t="str">
        <f>+IF(COUNTA('UNITA E CONSUMI SOTTOUTENZE'!C392)&gt;0,'UNITA E CONSUMI SOTTOUTENZE'!B392,"")</f>
        <v/>
      </c>
      <c r="D367" s="83">
        <f>+IF(B367="",0,1*'DATI BOLLETTA'!$D$57*'DATI BOLLETTA'!$C$34*'Articolazione tariffaria'!$F$35)</f>
        <v>0</v>
      </c>
      <c r="E367" s="83">
        <f>+IF(B367="",0,1*'DATI BOLLETTA'!$D$58*'DATI BOLLETTA'!$C$34*'Articolazione tariffaria'!$F$36)</f>
        <v>0</v>
      </c>
      <c r="F367" s="83">
        <f>+IF(B367="",0,1*'DATI BOLLETTA'!$D$59*'DATI BOLLETTA'!$C$34*'Articolazione tariffaria'!$F$37)</f>
        <v>0</v>
      </c>
      <c r="G367" s="84">
        <f t="shared" si="85"/>
        <v>0</v>
      </c>
      <c r="H367" s="50"/>
      <c r="I367" s="130">
        <f>+IF('UNITA E CONSUMI SOTTOUTENZE'!E392&gt;'Articolazione tariffaria'!C$13*'RIPARTIZ SOTTO-UTENZA_dettagl'!C$354,('UNITA E CONSUMI SOTTOUTENZE'!E392-'Articolazione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tariffaria'!C$12*'RIPARTIZ SOTTO-UTENZA_dettagl'!C$354,('UNITA E CONSUMI SOTTOUTENZE'!E392-'Articolazione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tariffaria'!C$11*'RIPARTIZ SOTTO-UTENZA_dettagl'!C$354,('UNITA E CONSUMI SOTTOUTENZE'!E392-'Articolazione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tariffaria'!C$10*'RIPARTIZ SOTTO-UTENZA_dettagl'!C$354,('UNITA E CONSUMI SOTTOUTENZE'!E392-'Articolazione tariffaria'!C$10*'RIPARTIZ SOTTO-UTENZA_dettagl'!C$354)*'Articolazione tariffaria'!F$10+'Articolazione tariffaria'!D$9*'RIPARTIZ SOTTO-UTENZA_dettagl'!C$354*'Articolazione tariffaria'!F$9,'UNITA E CONSUMI SOTTOUTENZE'!E392*'Articolazione tariffaria'!F$9))))*'DATI BOLLETTA'!D$57</f>
        <v>0</v>
      </c>
      <c r="J367" s="83">
        <f>+'UNITA E CONSUMI SOTTOUTENZE'!E392*'Articolazione tariffaria'!$F$31*'DATI BOLLETTA'!$D$58</f>
        <v>0</v>
      </c>
      <c r="K367" s="83">
        <f>+'UNITA E CONSUMI SOTTOUTENZE'!E392*'Articolazione tariffaria'!$F$32*'DATI BOLLETTA'!$D$59</f>
        <v>0</v>
      </c>
      <c r="L367" s="84">
        <f t="shared" si="89"/>
        <v>0</v>
      </c>
      <c r="M367" s="50"/>
      <c r="N367" s="83">
        <f>+'UNITA E CONSUMI SOTTOUTENZE'!E392*'Articolazione tariffaria'!$F$59*'DATI BOLLETTA'!$D$57</f>
        <v>0</v>
      </c>
      <c r="O367" s="83">
        <f>+'UNITA E CONSUMI SOTTOUTENZE'!E392*'Articolazione tariffaria'!$F$59*'DATI BOLLETTA'!$D$58</f>
        <v>0</v>
      </c>
      <c r="P367" s="83">
        <f>+'UNITA E CONSUMI SOTTOUTENZE'!E392*'Articolazione tariffaria'!$F$59*'DATI BOLLETTA'!$D$59</f>
        <v>0</v>
      </c>
      <c r="Q367" s="84">
        <f t="shared" si="90"/>
        <v>0</v>
      </c>
      <c r="R367" s="50"/>
      <c r="S367" s="83">
        <f>+'UNITA E CONSUMI SOTTOUTENZE'!E392*'Articolazione tariffaria'!$F$49*'DATI BOLLETTA'!$D$57</f>
        <v>0</v>
      </c>
      <c r="T367" s="83">
        <f>+'UNITA E CONSUMI SOTTOUTENZE'!E392*'Articolazione tariffaria'!$F$50*'DATI BOLLETTA'!$D$58</f>
        <v>0</v>
      </c>
      <c r="U367" s="83">
        <f>+'UNITA E CONSUMI SOTTOUTENZE'!E392*'Articolazione tariffaria'!$F$51*'DATI BOLLETTA'!$D$59</f>
        <v>0</v>
      </c>
      <c r="V367" s="84">
        <f t="shared" si="86"/>
        <v>0</v>
      </c>
      <c r="W367" s="52"/>
      <c r="X367" s="83">
        <f t="shared" si="67"/>
        <v>0</v>
      </c>
      <c r="Y367" s="83">
        <f t="shared" si="80"/>
        <v>0</v>
      </c>
      <c r="Z367" s="83">
        <f t="shared" si="91"/>
        <v>0</v>
      </c>
      <c r="AA367" s="373" t="str">
        <f t="shared" si="87"/>
        <v/>
      </c>
      <c r="AB367" s="52"/>
      <c r="AC367" s="83">
        <f t="shared" si="88"/>
        <v>0</v>
      </c>
      <c r="AE367" s="106">
        <f t="shared" si="92"/>
        <v>0</v>
      </c>
    </row>
    <row r="368" spans="2:31" ht="21" x14ac:dyDescent="0.25">
      <c r="B368" s="363" t="str">
        <f>+IF(COUNTA('UNITA E CONSUMI SOTTOUTENZE'!C393)&gt;0,'UNITA E CONSUMI SOTTOUTENZE'!B393,"")</f>
        <v/>
      </c>
      <c r="D368" s="83">
        <f>+IF(B368="",0,1*'DATI BOLLETTA'!$D$57*'DATI BOLLETTA'!$C$34*'Articolazione tariffaria'!$F$35)</f>
        <v>0</v>
      </c>
      <c r="E368" s="83">
        <f>+IF(B368="",0,1*'DATI BOLLETTA'!$D$58*'DATI BOLLETTA'!$C$34*'Articolazione tariffaria'!$F$36)</f>
        <v>0</v>
      </c>
      <c r="F368" s="83">
        <f>+IF(B368="",0,1*'DATI BOLLETTA'!$D$59*'DATI BOLLETTA'!$C$34*'Articolazione tariffaria'!$F$37)</f>
        <v>0</v>
      </c>
      <c r="G368" s="84">
        <f t="shared" si="85"/>
        <v>0</v>
      </c>
      <c r="H368" s="50"/>
      <c r="I368" s="130">
        <f>+IF('UNITA E CONSUMI SOTTOUTENZE'!E393&gt;'Articolazione tariffaria'!C$13*'RIPARTIZ SOTTO-UTENZA_dettagl'!C$354,('UNITA E CONSUMI SOTTOUTENZE'!E393-'Articolazione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tariffaria'!C$12*'RIPARTIZ SOTTO-UTENZA_dettagl'!C$354,('UNITA E CONSUMI SOTTOUTENZE'!E393-'Articolazione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tariffaria'!C$11*'RIPARTIZ SOTTO-UTENZA_dettagl'!C$354,('UNITA E CONSUMI SOTTOUTENZE'!E393-'Articolazione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tariffaria'!C$10*'RIPARTIZ SOTTO-UTENZA_dettagl'!C$354,('UNITA E CONSUMI SOTTOUTENZE'!E393-'Articolazione tariffaria'!C$10*'RIPARTIZ SOTTO-UTENZA_dettagl'!C$354)*'Articolazione tariffaria'!F$10+'Articolazione tariffaria'!D$9*'RIPARTIZ SOTTO-UTENZA_dettagl'!C$354*'Articolazione tariffaria'!F$9,'UNITA E CONSUMI SOTTOUTENZE'!E393*'Articolazione tariffaria'!F$9))))*'DATI BOLLETTA'!D$57</f>
        <v>0</v>
      </c>
      <c r="J368" s="83">
        <f>+'UNITA E CONSUMI SOTTOUTENZE'!E393*'Articolazione tariffaria'!$F$31*'DATI BOLLETTA'!$D$58</f>
        <v>0</v>
      </c>
      <c r="K368" s="83">
        <f>+'UNITA E CONSUMI SOTTOUTENZE'!E393*'Articolazione tariffaria'!$F$32*'DATI BOLLETTA'!$D$59</f>
        <v>0</v>
      </c>
      <c r="L368" s="84">
        <f t="shared" si="89"/>
        <v>0</v>
      </c>
      <c r="M368" s="50"/>
      <c r="N368" s="83">
        <f>+'UNITA E CONSUMI SOTTOUTENZE'!E393*'Articolazione tariffaria'!$F$59*'DATI BOLLETTA'!$D$57</f>
        <v>0</v>
      </c>
      <c r="O368" s="83">
        <f>+'UNITA E CONSUMI SOTTOUTENZE'!E393*'Articolazione tariffaria'!$F$59*'DATI BOLLETTA'!$D$58</f>
        <v>0</v>
      </c>
      <c r="P368" s="83">
        <f>+'UNITA E CONSUMI SOTTOUTENZE'!E393*'Articolazione tariffaria'!$F$59*'DATI BOLLETTA'!$D$59</f>
        <v>0</v>
      </c>
      <c r="Q368" s="84">
        <f t="shared" si="90"/>
        <v>0</v>
      </c>
      <c r="R368" s="50"/>
      <c r="S368" s="83">
        <f>+'UNITA E CONSUMI SOTTOUTENZE'!E393*'Articolazione tariffaria'!$F$49*'DATI BOLLETTA'!$D$57</f>
        <v>0</v>
      </c>
      <c r="T368" s="83">
        <f>+'UNITA E CONSUMI SOTTOUTENZE'!E393*'Articolazione tariffaria'!$F$50*'DATI BOLLETTA'!$D$58</f>
        <v>0</v>
      </c>
      <c r="U368" s="83">
        <f>+'UNITA E CONSUMI SOTTOUTENZE'!E393*'Articolazione tariffaria'!$F$51*'DATI BOLLETTA'!$D$59</f>
        <v>0</v>
      </c>
      <c r="V368" s="84">
        <f t="shared" si="86"/>
        <v>0</v>
      </c>
      <c r="W368" s="52"/>
      <c r="X368" s="83">
        <f t="shared" si="67"/>
        <v>0</v>
      </c>
      <c r="Y368" s="83">
        <f t="shared" si="80"/>
        <v>0</v>
      </c>
      <c r="Z368" s="83">
        <f t="shared" si="91"/>
        <v>0</v>
      </c>
      <c r="AA368" s="373" t="str">
        <f t="shared" si="87"/>
        <v/>
      </c>
      <c r="AB368" s="52"/>
      <c r="AC368" s="83">
        <f t="shared" si="88"/>
        <v>0</v>
      </c>
      <c r="AE368" s="106">
        <f t="shared" si="92"/>
        <v>0</v>
      </c>
    </row>
    <row r="369" spans="2:31" ht="21" x14ac:dyDescent="0.25">
      <c r="B369" s="363" t="str">
        <f>+IF(COUNTA('UNITA E CONSUMI SOTTOUTENZE'!C394)&gt;0,'UNITA E CONSUMI SOTTOUTENZE'!B394,"")</f>
        <v/>
      </c>
      <c r="D369" s="83">
        <f>+IF(B369="",0,1*'DATI BOLLETTA'!$D$57*'DATI BOLLETTA'!$C$34*'Articolazione tariffaria'!$F$35)</f>
        <v>0</v>
      </c>
      <c r="E369" s="83">
        <f>+IF(B369="",0,1*'DATI BOLLETTA'!$D$58*'DATI BOLLETTA'!$C$34*'Articolazione tariffaria'!$F$36)</f>
        <v>0</v>
      </c>
      <c r="F369" s="83">
        <f>+IF(B369="",0,1*'DATI BOLLETTA'!$D$59*'DATI BOLLETTA'!$C$34*'Articolazione tariffaria'!$F$37)</f>
        <v>0</v>
      </c>
      <c r="G369" s="84">
        <f t="shared" si="85"/>
        <v>0</v>
      </c>
      <c r="H369" s="50"/>
      <c r="I369" s="130">
        <f>+IF('UNITA E CONSUMI SOTTOUTENZE'!E394&gt;'Articolazione tariffaria'!C$13*'RIPARTIZ SOTTO-UTENZA_dettagl'!C$354,('UNITA E CONSUMI SOTTOUTENZE'!E394-'Articolazione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tariffaria'!C$12*'RIPARTIZ SOTTO-UTENZA_dettagl'!C$354,('UNITA E CONSUMI SOTTOUTENZE'!E394-'Articolazione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tariffaria'!C$11*'RIPARTIZ SOTTO-UTENZA_dettagl'!C$354,('UNITA E CONSUMI SOTTOUTENZE'!E394-'Articolazione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tariffaria'!C$10*'RIPARTIZ SOTTO-UTENZA_dettagl'!C$354,('UNITA E CONSUMI SOTTOUTENZE'!E394-'Articolazione tariffaria'!C$10*'RIPARTIZ SOTTO-UTENZA_dettagl'!C$354)*'Articolazione tariffaria'!F$10+'Articolazione tariffaria'!D$9*'RIPARTIZ SOTTO-UTENZA_dettagl'!C$354*'Articolazione tariffaria'!F$9,'UNITA E CONSUMI SOTTOUTENZE'!E394*'Articolazione tariffaria'!F$9))))*'DATI BOLLETTA'!D$57</f>
        <v>0</v>
      </c>
      <c r="J369" s="83">
        <f>+'UNITA E CONSUMI SOTTOUTENZE'!E394*'Articolazione tariffaria'!$F$31*'DATI BOLLETTA'!$D$58</f>
        <v>0</v>
      </c>
      <c r="K369" s="83">
        <f>+'UNITA E CONSUMI SOTTOUTENZE'!E394*'Articolazione tariffaria'!$F$32*'DATI BOLLETTA'!$D$59</f>
        <v>0</v>
      </c>
      <c r="L369" s="84">
        <f t="shared" si="89"/>
        <v>0</v>
      </c>
      <c r="M369" s="50"/>
      <c r="N369" s="83">
        <f>+'UNITA E CONSUMI SOTTOUTENZE'!E394*'Articolazione tariffaria'!$F$59*'DATI BOLLETTA'!$D$57</f>
        <v>0</v>
      </c>
      <c r="O369" s="83">
        <f>+'UNITA E CONSUMI SOTTOUTENZE'!E394*'Articolazione tariffaria'!$F$59*'DATI BOLLETTA'!$D$58</f>
        <v>0</v>
      </c>
      <c r="P369" s="83">
        <f>+'UNITA E CONSUMI SOTTOUTENZE'!E394*'Articolazione tariffaria'!$F$59*'DATI BOLLETTA'!$D$59</f>
        <v>0</v>
      </c>
      <c r="Q369" s="84">
        <f t="shared" si="90"/>
        <v>0</v>
      </c>
      <c r="R369" s="50"/>
      <c r="S369" s="83">
        <f>+'UNITA E CONSUMI SOTTOUTENZE'!E394*'Articolazione tariffaria'!$F$49*'DATI BOLLETTA'!$D$57</f>
        <v>0</v>
      </c>
      <c r="T369" s="83">
        <f>+'UNITA E CONSUMI SOTTOUTENZE'!E394*'Articolazione tariffaria'!$F$50*'DATI BOLLETTA'!$D$58</f>
        <v>0</v>
      </c>
      <c r="U369" s="83">
        <f>+'UNITA E CONSUMI SOTTOUTENZE'!E394*'Articolazione tariffaria'!$F$51*'DATI BOLLETTA'!$D$59</f>
        <v>0</v>
      </c>
      <c r="V369" s="84">
        <f t="shared" si="86"/>
        <v>0</v>
      </c>
      <c r="W369" s="52"/>
      <c r="X369" s="83">
        <f t="shared" si="67"/>
        <v>0</v>
      </c>
      <c r="Y369" s="83">
        <f t="shared" si="80"/>
        <v>0</v>
      </c>
      <c r="Z369" s="83">
        <f t="shared" si="91"/>
        <v>0</v>
      </c>
      <c r="AA369" s="373" t="str">
        <f t="shared" si="87"/>
        <v/>
      </c>
      <c r="AB369" s="52"/>
      <c r="AC369" s="83">
        <f t="shared" si="88"/>
        <v>0</v>
      </c>
      <c r="AE369" s="106">
        <f t="shared" si="92"/>
        <v>0</v>
      </c>
    </row>
    <row r="370" spans="2:31" ht="21" x14ac:dyDescent="0.25">
      <c r="B370" s="363" t="str">
        <f>+IF(COUNTA('UNITA E CONSUMI SOTTOUTENZE'!C395)&gt;0,'UNITA E CONSUMI SOTTOUTENZE'!B395,"")</f>
        <v/>
      </c>
      <c r="D370" s="83">
        <f>+IF(B370="",0,1*'DATI BOLLETTA'!$D$57*'DATI BOLLETTA'!$C$34*'Articolazione tariffaria'!$F$35)</f>
        <v>0</v>
      </c>
      <c r="E370" s="83">
        <f>+IF(B370="",0,1*'DATI BOLLETTA'!$D$58*'DATI BOLLETTA'!$C$34*'Articolazione tariffaria'!$F$36)</f>
        <v>0</v>
      </c>
      <c r="F370" s="83">
        <f>+IF(B370="",0,1*'DATI BOLLETTA'!$D$59*'DATI BOLLETTA'!$C$34*'Articolazione tariffaria'!$F$37)</f>
        <v>0</v>
      </c>
      <c r="G370" s="84">
        <f t="shared" si="85"/>
        <v>0</v>
      </c>
      <c r="H370" s="50"/>
      <c r="I370" s="130">
        <f>+IF('UNITA E CONSUMI SOTTOUTENZE'!E395&gt;'Articolazione tariffaria'!C$13*'RIPARTIZ SOTTO-UTENZA_dettagl'!C$354,('UNITA E CONSUMI SOTTOUTENZE'!E395-'Articolazione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tariffaria'!C$12*'RIPARTIZ SOTTO-UTENZA_dettagl'!C$354,('UNITA E CONSUMI SOTTOUTENZE'!E395-'Articolazione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tariffaria'!C$11*'RIPARTIZ SOTTO-UTENZA_dettagl'!C$354,('UNITA E CONSUMI SOTTOUTENZE'!E395-'Articolazione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tariffaria'!C$10*'RIPARTIZ SOTTO-UTENZA_dettagl'!C$354,('UNITA E CONSUMI SOTTOUTENZE'!E395-'Articolazione tariffaria'!C$10*'RIPARTIZ SOTTO-UTENZA_dettagl'!C$354)*'Articolazione tariffaria'!F$10+'Articolazione tariffaria'!D$9*'RIPARTIZ SOTTO-UTENZA_dettagl'!C$354*'Articolazione tariffaria'!F$9,'UNITA E CONSUMI SOTTOUTENZE'!E395*'Articolazione tariffaria'!F$9))))*'DATI BOLLETTA'!D$57</f>
        <v>0</v>
      </c>
      <c r="J370" s="83">
        <f>+'UNITA E CONSUMI SOTTOUTENZE'!E395*'Articolazione tariffaria'!$F$31*'DATI BOLLETTA'!$D$58</f>
        <v>0</v>
      </c>
      <c r="K370" s="83">
        <f>+'UNITA E CONSUMI SOTTOUTENZE'!E395*'Articolazione tariffaria'!$F$32*'DATI BOLLETTA'!$D$59</f>
        <v>0</v>
      </c>
      <c r="L370" s="84">
        <f t="shared" si="89"/>
        <v>0</v>
      </c>
      <c r="M370" s="50"/>
      <c r="N370" s="83">
        <f>+'UNITA E CONSUMI SOTTOUTENZE'!E395*'Articolazione tariffaria'!$F$59*'DATI BOLLETTA'!$D$57</f>
        <v>0</v>
      </c>
      <c r="O370" s="83">
        <f>+'UNITA E CONSUMI SOTTOUTENZE'!E395*'Articolazione tariffaria'!$F$59*'DATI BOLLETTA'!$D$58</f>
        <v>0</v>
      </c>
      <c r="P370" s="83">
        <f>+'UNITA E CONSUMI SOTTOUTENZE'!E395*'Articolazione tariffaria'!$F$59*'DATI BOLLETTA'!$D$59</f>
        <v>0</v>
      </c>
      <c r="Q370" s="84">
        <f t="shared" si="90"/>
        <v>0</v>
      </c>
      <c r="R370" s="50"/>
      <c r="S370" s="83">
        <f>+'UNITA E CONSUMI SOTTOUTENZE'!E395*'Articolazione tariffaria'!$F$49*'DATI BOLLETTA'!$D$57</f>
        <v>0</v>
      </c>
      <c r="T370" s="83">
        <f>+'UNITA E CONSUMI SOTTOUTENZE'!E395*'Articolazione tariffaria'!$F$50*'DATI BOLLETTA'!$D$58</f>
        <v>0</v>
      </c>
      <c r="U370" s="83">
        <f>+'UNITA E CONSUMI SOTTOUTENZE'!E395*'Articolazione tariffaria'!$F$51*'DATI BOLLETTA'!$D$59</f>
        <v>0</v>
      </c>
      <c r="V370" s="84">
        <f t="shared" si="86"/>
        <v>0</v>
      </c>
      <c r="W370" s="52"/>
      <c r="X370" s="83">
        <f t="shared" si="67"/>
        <v>0</v>
      </c>
      <c r="Y370" s="83">
        <f t="shared" si="80"/>
        <v>0</v>
      </c>
      <c r="Z370" s="83">
        <f t="shared" si="91"/>
        <v>0</v>
      </c>
      <c r="AA370" s="373" t="str">
        <f t="shared" si="87"/>
        <v/>
      </c>
      <c r="AB370" s="52"/>
      <c r="AC370" s="83">
        <f t="shared" si="88"/>
        <v>0</v>
      </c>
      <c r="AE370" s="106">
        <f t="shared" si="92"/>
        <v>0</v>
      </c>
    </row>
    <row r="371" spans="2:31" ht="21" x14ac:dyDescent="0.25">
      <c r="B371" s="363" t="str">
        <f>+IF(COUNTA('UNITA E CONSUMI SOTTOUTENZE'!C396)&gt;0,'UNITA E CONSUMI SOTTOUTENZE'!B396,"")</f>
        <v/>
      </c>
      <c r="D371" s="83">
        <f>+IF(B371="",0,1*'DATI BOLLETTA'!$D$57*'DATI BOLLETTA'!$C$34*'Articolazione tariffaria'!$F$35)</f>
        <v>0</v>
      </c>
      <c r="E371" s="83">
        <f>+IF(B371="",0,1*'DATI BOLLETTA'!$D$58*'DATI BOLLETTA'!$C$34*'Articolazione tariffaria'!$F$36)</f>
        <v>0</v>
      </c>
      <c r="F371" s="83">
        <f>+IF(B371="",0,1*'DATI BOLLETTA'!$D$59*'DATI BOLLETTA'!$C$34*'Articolazione tariffaria'!$F$37)</f>
        <v>0</v>
      </c>
      <c r="G371" s="84">
        <f t="shared" si="85"/>
        <v>0</v>
      </c>
      <c r="H371" s="50"/>
      <c r="I371" s="130">
        <f>+IF('UNITA E CONSUMI SOTTOUTENZE'!E396&gt;'Articolazione tariffaria'!C$13*'RIPARTIZ SOTTO-UTENZA_dettagl'!C$354,('UNITA E CONSUMI SOTTOUTENZE'!E396-'Articolazione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tariffaria'!C$12*'RIPARTIZ SOTTO-UTENZA_dettagl'!C$354,('UNITA E CONSUMI SOTTOUTENZE'!E396-'Articolazione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tariffaria'!C$11*'RIPARTIZ SOTTO-UTENZA_dettagl'!C$354,('UNITA E CONSUMI SOTTOUTENZE'!E396-'Articolazione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tariffaria'!C$10*'RIPARTIZ SOTTO-UTENZA_dettagl'!C$354,('UNITA E CONSUMI SOTTOUTENZE'!E396-'Articolazione tariffaria'!C$10*'RIPARTIZ SOTTO-UTENZA_dettagl'!C$354)*'Articolazione tariffaria'!F$10+'Articolazione tariffaria'!D$9*'RIPARTIZ SOTTO-UTENZA_dettagl'!C$354*'Articolazione tariffaria'!F$9,'UNITA E CONSUMI SOTTOUTENZE'!E396*'Articolazione tariffaria'!F$9))))*'DATI BOLLETTA'!D$57</f>
        <v>0</v>
      </c>
      <c r="J371" s="83">
        <f>+'UNITA E CONSUMI SOTTOUTENZE'!E396*'Articolazione tariffaria'!$F$31*'DATI BOLLETTA'!$D$58</f>
        <v>0</v>
      </c>
      <c r="K371" s="83">
        <f>+'UNITA E CONSUMI SOTTOUTENZE'!E396*'Articolazione tariffaria'!$F$32*'DATI BOLLETTA'!$D$59</f>
        <v>0</v>
      </c>
      <c r="L371" s="84">
        <f t="shared" si="89"/>
        <v>0</v>
      </c>
      <c r="M371" s="50"/>
      <c r="N371" s="83">
        <f>+'UNITA E CONSUMI SOTTOUTENZE'!E396*'Articolazione tariffaria'!$F$59*'DATI BOLLETTA'!$D$57</f>
        <v>0</v>
      </c>
      <c r="O371" s="83">
        <f>+'UNITA E CONSUMI SOTTOUTENZE'!E396*'Articolazione tariffaria'!$F$59*'DATI BOLLETTA'!$D$58</f>
        <v>0</v>
      </c>
      <c r="P371" s="83">
        <f>+'UNITA E CONSUMI SOTTOUTENZE'!E396*'Articolazione tariffaria'!$F$59*'DATI BOLLETTA'!$D$59</f>
        <v>0</v>
      </c>
      <c r="Q371" s="84">
        <f t="shared" si="90"/>
        <v>0</v>
      </c>
      <c r="R371" s="50"/>
      <c r="S371" s="83">
        <f>+'UNITA E CONSUMI SOTTOUTENZE'!E396*'Articolazione tariffaria'!$F$49*'DATI BOLLETTA'!$D$57</f>
        <v>0</v>
      </c>
      <c r="T371" s="83">
        <f>+'UNITA E CONSUMI SOTTOUTENZE'!E396*'Articolazione tariffaria'!$F$50*'DATI BOLLETTA'!$D$58</f>
        <v>0</v>
      </c>
      <c r="U371" s="83">
        <f>+'UNITA E CONSUMI SOTTOUTENZE'!E396*'Articolazione tariffaria'!$F$51*'DATI BOLLETTA'!$D$59</f>
        <v>0</v>
      </c>
      <c r="V371" s="84">
        <f t="shared" si="86"/>
        <v>0</v>
      </c>
      <c r="W371" s="52"/>
      <c r="X371" s="83">
        <f t="shared" si="67"/>
        <v>0</v>
      </c>
      <c r="Y371" s="83">
        <f t="shared" si="80"/>
        <v>0</v>
      </c>
      <c r="Z371" s="83">
        <f t="shared" si="91"/>
        <v>0</v>
      </c>
      <c r="AA371" s="373" t="str">
        <f t="shared" si="87"/>
        <v/>
      </c>
      <c r="AB371" s="52"/>
      <c r="AC371" s="83">
        <f t="shared" si="88"/>
        <v>0</v>
      </c>
      <c r="AE371" s="106">
        <f t="shared" si="92"/>
        <v>0</v>
      </c>
    </row>
    <row r="372" spans="2:31" ht="21" x14ac:dyDescent="0.25">
      <c r="B372" s="363" t="str">
        <f>+IF(COUNTA('UNITA E CONSUMI SOTTOUTENZE'!C397)&gt;0,'UNITA E CONSUMI SOTTOUTENZE'!B397,"")</f>
        <v/>
      </c>
      <c r="D372" s="83">
        <f>+IF(B372="",0,1*'DATI BOLLETTA'!$D$57*'DATI BOLLETTA'!$C$34*'Articolazione tariffaria'!$F$35)</f>
        <v>0</v>
      </c>
      <c r="E372" s="83">
        <f>+IF(B372="",0,1*'DATI BOLLETTA'!$D$58*'DATI BOLLETTA'!$C$34*'Articolazione tariffaria'!$F$36)</f>
        <v>0</v>
      </c>
      <c r="F372" s="83">
        <f>+IF(B372="",0,1*'DATI BOLLETTA'!$D$59*'DATI BOLLETTA'!$C$34*'Articolazione tariffaria'!$F$37)</f>
        <v>0</v>
      </c>
      <c r="G372" s="84">
        <f t="shared" si="85"/>
        <v>0</v>
      </c>
      <c r="H372" s="50"/>
      <c r="I372" s="130">
        <f>+IF('UNITA E CONSUMI SOTTOUTENZE'!E397&gt;'Articolazione tariffaria'!C$13*'RIPARTIZ SOTTO-UTENZA_dettagl'!C$354,('UNITA E CONSUMI SOTTOUTENZE'!E397-'Articolazione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tariffaria'!C$12*'RIPARTIZ SOTTO-UTENZA_dettagl'!C$354,('UNITA E CONSUMI SOTTOUTENZE'!E397-'Articolazione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tariffaria'!C$11*'RIPARTIZ SOTTO-UTENZA_dettagl'!C$354,('UNITA E CONSUMI SOTTOUTENZE'!E397-'Articolazione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tariffaria'!C$10*'RIPARTIZ SOTTO-UTENZA_dettagl'!C$354,('UNITA E CONSUMI SOTTOUTENZE'!E397-'Articolazione tariffaria'!C$10*'RIPARTIZ SOTTO-UTENZA_dettagl'!C$354)*'Articolazione tariffaria'!F$10+'Articolazione tariffaria'!D$9*'RIPARTIZ SOTTO-UTENZA_dettagl'!C$354*'Articolazione tariffaria'!F$9,'UNITA E CONSUMI SOTTOUTENZE'!E397*'Articolazione tariffaria'!F$9))))*'DATI BOLLETTA'!D$57</f>
        <v>0</v>
      </c>
      <c r="J372" s="83">
        <f>+'UNITA E CONSUMI SOTTOUTENZE'!E397*'Articolazione tariffaria'!$F$31*'DATI BOLLETTA'!$D$58</f>
        <v>0</v>
      </c>
      <c r="K372" s="83">
        <f>+'UNITA E CONSUMI SOTTOUTENZE'!E397*'Articolazione tariffaria'!$F$32*'DATI BOLLETTA'!$D$59</f>
        <v>0</v>
      </c>
      <c r="L372" s="84">
        <f t="shared" si="89"/>
        <v>0</v>
      </c>
      <c r="M372" s="50"/>
      <c r="N372" s="83">
        <f>+'UNITA E CONSUMI SOTTOUTENZE'!E397*'Articolazione tariffaria'!$F$59*'DATI BOLLETTA'!$D$57</f>
        <v>0</v>
      </c>
      <c r="O372" s="83">
        <f>+'UNITA E CONSUMI SOTTOUTENZE'!E397*'Articolazione tariffaria'!$F$59*'DATI BOLLETTA'!$D$58</f>
        <v>0</v>
      </c>
      <c r="P372" s="83">
        <f>+'UNITA E CONSUMI SOTTOUTENZE'!E397*'Articolazione tariffaria'!$F$59*'DATI BOLLETTA'!$D$59</f>
        <v>0</v>
      </c>
      <c r="Q372" s="84">
        <f t="shared" si="90"/>
        <v>0</v>
      </c>
      <c r="R372" s="50"/>
      <c r="S372" s="83">
        <f>+'UNITA E CONSUMI SOTTOUTENZE'!E397*'Articolazione tariffaria'!$F$49*'DATI BOLLETTA'!$D$57</f>
        <v>0</v>
      </c>
      <c r="T372" s="83">
        <f>+'UNITA E CONSUMI SOTTOUTENZE'!E397*'Articolazione tariffaria'!$F$50*'DATI BOLLETTA'!$D$58</f>
        <v>0</v>
      </c>
      <c r="U372" s="83">
        <f>+'UNITA E CONSUMI SOTTOUTENZE'!E397*'Articolazione tariffaria'!$F$51*'DATI BOLLETTA'!$D$59</f>
        <v>0</v>
      </c>
      <c r="V372" s="84">
        <f t="shared" si="86"/>
        <v>0</v>
      </c>
      <c r="W372" s="52"/>
      <c r="X372" s="83">
        <f t="shared" si="67"/>
        <v>0</v>
      </c>
      <c r="Y372" s="83">
        <f t="shared" si="80"/>
        <v>0</v>
      </c>
      <c r="Z372" s="83">
        <f t="shared" si="91"/>
        <v>0</v>
      </c>
      <c r="AA372" s="373" t="str">
        <f t="shared" si="87"/>
        <v/>
      </c>
      <c r="AB372" s="52"/>
      <c r="AC372" s="83">
        <f t="shared" si="88"/>
        <v>0</v>
      </c>
      <c r="AE372" s="106">
        <f t="shared" si="92"/>
        <v>0</v>
      </c>
    </row>
    <row r="373" spans="2:31" ht="21" x14ac:dyDescent="0.25">
      <c r="B373" s="363" t="str">
        <f>+IF(COUNTA('UNITA E CONSUMI SOTTOUTENZE'!C398)&gt;0,'UNITA E CONSUMI SOTTOUTENZE'!B398,"")</f>
        <v/>
      </c>
      <c r="D373" s="83">
        <f>+IF(B373="",0,1*'DATI BOLLETTA'!$D$57*'DATI BOLLETTA'!$C$34*'Articolazione tariffaria'!$F$35)</f>
        <v>0</v>
      </c>
      <c r="E373" s="83">
        <f>+IF(B373="",0,1*'DATI BOLLETTA'!$D$58*'DATI BOLLETTA'!$C$34*'Articolazione tariffaria'!$F$36)</f>
        <v>0</v>
      </c>
      <c r="F373" s="83">
        <f>+IF(B373="",0,1*'DATI BOLLETTA'!$D$59*'DATI BOLLETTA'!$C$34*'Articolazione tariffaria'!$F$37)</f>
        <v>0</v>
      </c>
      <c r="G373" s="84">
        <f t="shared" si="85"/>
        <v>0</v>
      </c>
      <c r="H373" s="50"/>
      <c r="I373" s="130">
        <f>+IF('UNITA E CONSUMI SOTTOUTENZE'!E398&gt;'Articolazione tariffaria'!C$13*'RIPARTIZ SOTTO-UTENZA_dettagl'!C$354,('UNITA E CONSUMI SOTTOUTENZE'!E398-'Articolazione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tariffaria'!C$12*'RIPARTIZ SOTTO-UTENZA_dettagl'!C$354,('UNITA E CONSUMI SOTTOUTENZE'!E398-'Articolazione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tariffaria'!C$11*'RIPARTIZ SOTTO-UTENZA_dettagl'!C$354,('UNITA E CONSUMI SOTTOUTENZE'!E398-'Articolazione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tariffaria'!C$10*'RIPARTIZ SOTTO-UTENZA_dettagl'!C$354,('UNITA E CONSUMI SOTTOUTENZE'!E398-'Articolazione tariffaria'!C$10*'RIPARTIZ SOTTO-UTENZA_dettagl'!C$354)*'Articolazione tariffaria'!F$10+'Articolazione tariffaria'!D$9*'RIPARTIZ SOTTO-UTENZA_dettagl'!C$354*'Articolazione tariffaria'!F$9,'UNITA E CONSUMI SOTTOUTENZE'!E398*'Articolazione tariffaria'!F$9))))*'DATI BOLLETTA'!D$57</f>
        <v>0</v>
      </c>
      <c r="J373" s="83">
        <f>+'UNITA E CONSUMI SOTTOUTENZE'!E398*'Articolazione tariffaria'!$F$31*'DATI BOLLETTA'!$D$58</f>
        <v>0</v>
      </c>
      <c r="K373" s="83">
        <f>+'UNITA E CONSUMI SOTTOUTENZE'!E398*'Articolazione tariffaria'!$F$32*'DATI BOLLETTA'!$D$59</f>
        <v>0</v>
      </c>
      <c r="L373" s="84">
        <f t="shared" si="89"/>
        <v>0</v>
      </c>
      <c r="M373" s="50"/>
      <c r="N373" s="83">
        <f>+'UNITA E CONSUMI SOTTOUTENZE'!E398*'Articolazione tariffaria'!$F$59*'DATI BOLLETTA'!$D$57</f>
        <v>0</v>
      </c>
      <c r="O373" s="83">
        <f>+'UNITA E CONSUMI SOTTOUTENZE'!E398*'Articolazione tariffaria'!$F$59*'DATI BOLLETTA'!$D$58</f>
        <v>0</v>
      </c>
      <c r="P373" s="83">
        <f>+'UNITA E CONSUMI SOTTOUTENZE'!E398*'Articolazione tariffaria'!$F$59*'DATI BOLLETTA'!$D$59</f>
        <v>0</v>
      </c>
      <c r="Q373" s="84">
        <f t="shared" si="90"/>
        <v>0</v>
      </c>
      <c r="R373" s="50"/>
      <c r="S373" s="83">
        <f>+'UNITA E CONSUMI SOTTOUTENZE'!E398*'Articolazione tariffaria'!$F$49*'DATI BOLLETTA'!$D$57</f>
        <v>0</v>
      </c>
      <c r="T373" s="83">
        <f>+'UNITA E CONSUMI SOTTOUTENZE'!E398*'Articolazione tariffaria'!$F$50*'DATI BOLLETTA'!$D$58</f>
        <v>0</v>
      </c>
      <c r="U373" s="83">
        <f>+'UNITA E CONSUMI SOTTOUTENZE'!E398*'Articolazione tariffaria'!$F$51*'DATI BOLLETTA'!$D$59</f>
        <v>0</v>
      </c>
      <c r="V373" s="84">
        <f t="shared" si="86"/>
        <v>0</v>
      </c>
      <c r="W373" s="52"/>
      <c r="X373" s="83">
        <f t="shared" si="67"/>
        <v>0</v>
      </c>
      <c r="Y373" s="83">
        <f t="shared" si="80"/>
        <v>0</v>
      </c>
      <c r="Z373" s="83">
        <f t="shared" si="91"/>
        <v>0</v>
      </c>
      <c r="AA373" s="373" t="str">
        <f t="shared" si="87"/>
        <v/>
      </c>
      <c r="AB373" s="52"/>
      <c r="AC373" s="83">
        <f t="shared" si="88"/>
        <v>0</v>
      </c>
      <c r="AE373" s="106">
        <f t="shared" si="92"/>
        <v>0</v>
      </c>
    </row>
    <row r="374" spans="2:31" ht="21" x14ac:dyDescent="0.25">
      <c r="B374" s="363" t="str">
        <f>+IF(COUNTA('UNITA E CONSUMI SOTTOUTENZE'!C399)&gt;0,'UNITA E CONSUMI SOTTOUTENZE'!B399,"")</f>
        <v/>
      </c>
      <c r="D374" s="83">
        <f>+IF(B374="",0,1*'DATI BOLLETTA'!$D$57*'DATI BOLLETTA'!$C$34*'Articolazione tariffaria'!$F$35)</f>
        <v>0</v>
      </c>
      <c r="E374" s="83">
        <f>+IF(B374="",0,1*'DATI BOLLETTA'!$D$58*'DATI BOLLETTA'!$C$34*'Articolazione tariffaria'!$F$36)</f>
        <v>0</v>
      </c>
      <c r="F374" s="83">
        <f>+IF(B374="",0,1*'DATI BOLLETTA'!$D$59*'DATI BOLLETTA'!$C$34*'Articolazione tariffaria'!$F$37)</f>
        <v>0</v>
      </c>
      <c r="G374" s="84">
        <f t="shared" si="85"/>
        <v>0</v>
      </c>
      <c r="H374" s="50"/>
      <c r="I374" s="130">
        <f>+IF('UNITA E CONSUMI SOTTOUTENZE'!E399&gt;'Articolazione tariffaria'!C$13*'RIPARTIZ SOTTO-UTENZA_dettagl'!C$354,('UNITA E CONSUMI SOTTOUTENZE'!E399-'Articolazione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tariffaria'!C$12*'RIPARTIZ SOTTO-UTENZA_dettagl'!C$354,('UNITA E CONSUMI SOTTOUTENZE'!E399-'Articolazione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tariffaria'!C$11*'RIPARTIZ SOTTO-UTENZA_dettagl'!C$354,('UNITA E CONSUMI SOTTOUTENZE'!E399-'Articolazione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tariffaria'!C$10*'RIPARTIZ SOTTO-UTENZA_dettagl'!C$354,('UNITA E CONSUMI SOTTOUTENZE'!E399-'Articolazione tariffaria'!C$10*'RIPARTIZ SOTTO-UTENZA_dettagl'!C$354)*'Articolazione tariffaria'!F$10+'Articolazione tariffaria'!D$9*'RIPARTIZ SOTTO-UTENZA_dettagl'!C$354*'Articolazione tariffaria'!F$9,'UNITA E CONSUMI SOTTOUTENZE'!E399*'Articolazione tariffaria'!F$9))))*'DATI BOLLETTA'!D$57</f>
        <v>0</v>
      </c>
      <c r="J374" s="83">
        <f>+'UNITA E CONSUMI SOTTOUTENZE'!E399*'Articolazione tariffaria'!$F$31*'DATI BOLLETTA'!$D$58</f>
        <v>0</v>
      </c>
      <c r="K374" s="83">
        <f>+'UNITA E CONSUMI SOTTOUTENZE'!E399*'Articolazione tariffaria'!$F$32*'DATI BOLLETTA'!$D$59</f>
        <v>0</v>
      </c>
      <c r="L374" s="84">
        <f t="shared" si="89"/>
        <v>0</v>
      </c>
      <c r="M374" s="50"/>
      <c r="N374" s="83">
        <f>+'UNITA E CONSUMI SOTTOUTENZE'!E399*'Articolazione tariffaria'!$F$59*'DATI BOLLETTA'!$D$57</f>
        <v>0</v>
      </c>
      <c r="O374" s="83">
        <f>+'UNITA E CONSUMI SOTTOUTENZE'!E399*'Articolazione tariffaria'!$F$59*'DATI BOLLETTA'!$D$58</f>
        <v>0</v>
      </c>
      <c r="P374" s="83">
        <f>+'UNITA E CONSUMI SOTTOUTENZE'!E399*'Articolazione tariffaria'!$F$59*'DATI BOLLETTA'!$D$59</f>
        <v>0</v>
      </c>
      <c r="Q374" s="84">
        <f t="shared" si="90"/>
        <v>0</v>
      </c>
      <c r="R374" s="50"/>
      <c r="S374" s="83">
        <f>+'UNITA E CONSUMI SOTTOUTENZE'!E399*'Articolazione tariffaria'!$F$49*'DATI BOLLETTA'!$D$57</f>
        <v>0</v>
      </c>
      <c r="T374" s="83">
        <f>+'UNITA E CONSUMI SOTTOUTENZE'!E399*'Articolazione tariffaria'!$F$50*'DATI BOLLETTA'!$D$58</f>
        <v>0</v>
      </c>
      <c r="U374" s="83">
        <f>+'UNITA E CONSUMI SOTTOUTENZE'!E399*'Articolazione tariffaria'!$F$51*'DATI BOLLETTA'!$D$59</f>
        <v>0</v>
      </c>
      <c r="V374" s="84">
        <f t="shared" si="86"/>
        <v>0</v>
      </c>
      <c r="W374" s="52"/>
      <c r="X374" s="83">
        <f t="shared" si="67"/>
        <v>0</v>
      </c>
      <c r="Y374" s="83">
        <f t="shared" si="80"/>
        <v>0</v>
      </c>
      <c r="Z374" s="83">
        <f t="shared" si="91"/>
        <v>0</v>
      </c>
      <c r="AA374" s="373" t="str">
        <f t="shared" si="87"/>
        <v/>
      </c>
      <c r="AB374" s="52"/>
      <c r="AC374" s="83">
        <f t="shared" si="88"/>
        <v>0</v>
      </c>
      <c r="AE374" s="106">
        <f t="shared" si="92"/>
        <v>0</v>
      </c>
    </row>
    <row r="375" spans="2:31" s="54" customFormat="1" ht="7.5" customHeight="1" x14ac:dyDescent="0.25">
      <c r="D375" s="55"/>
      <c r="E375" s="55"/>
      <c r="F375" s="55"/>
      <c r="G375" s="56"/>
      <c r="H375" s="57"/>
      <c r="I375" s="55"/>
      <c r="J375" s="55"/>
      <c r="K375" s="55"/>
      <c r="L375" s="56"/>
      <c r="M375" s="57"/>
      <c r="N375" s="55"/>
      <c r="O375" s="55"/>
      <c r="P375" s="55"/>
      <c r="Q375" s="56"/>
      <c r="R375" s="57"/>
      <c r="S375" s="55"/>
      <c r="T375" s="55"/>
      <c r="U375" s="55"/>
      <c r="V375" s="56"/>
      <c r="W375" s="57"/>
      <c r="X375" s="55"/>
      <c r="Y375" s="55"/>
      <c r="Z375" s="55"/>
      <c r="AA375" s="377"/>
      <c r="AB375" s="57"/>
      <c r="AC375" s="55"/>
      <c r="AD375" s="60"/>
      <c r="AE375" s="61"/>
    </row>
    <row r="376" spans="2:31" x14ac:dyDescent="0.25">
      <c r="B376" s="74" t="str">
        <f>+'UNITA E CONSUMI SOTTOUTENZE'!B11</f>
        <v>USO DOMESTICO NON RESIDENTE</v>
      </c>
      <c r="C376" s="45"/>
      <c r="D376" s="46"/>
      <c r="E376" s="46"/>
      <c r="F376" s="46"/>
      <c r="G376" s="49"/>
      <c r="H376" s="50"/>
      <c r="I376" s="46"/>
      <c r="J376" s="46"/>
      <c r="K376" s="46"/>
      <c r="L376" s="49"/>
      <c r="M376" s="50"/>
      <c r="N376" s="46"/>
      <c r="O376" s="46"/>
      <c r="P376" s="46"/>
      <c r="Q376" s="49"/>
      <c r="R376" s="50"/>
      <c r="S376" s="46"/>
      <c r="T376" s="46"/>
      <c r="U376" s="46"/>
      <c r="V376" s="49"/>
      <c r="W376" s="52"/>
      <c r="X376" s="46"/>
      <c r="Y376" s="46"/>
      <c r="Z376" s="46"/>
      <c r="AA376" s="378"/>
      <c r="AB376" s="52"/>
    </row>
    <row r="377" spans="2:31" ht="21" x14ac:dyDescent="0.25">
      <c r="B377" s="363" t="str">
        <f>+IF(COUNTA('UNITA E CONSUMI SOTTOUTENZE'!C403)&gt;0,'UNITA E CONSUMI SOTTOUTENZE'!B403,"")</f>
        <v/>
      </c>
      <c r="D377" s="83">
        <f>+IF(B377="",0,1*'DATI BOLLETTA'!$D$57*'DATI BOLLETTA'!$C$34*'Articolazione tariffaria'!$F$38)</f>
        <v>0</v>
      </c>
      <c r="E377" s="83">
        <f>+IF(B377="",0,1*'DATI BOLLETTA'!$D$58*'DATI BOLLETTA'!$C$34*'Articolazione tariffaria'!$F$39)</f>
        <v>0</v>
      </c>
      <c r="F377" s="83">
        <f>+IF(B377="",0,1*'DATI BOLLETTA'!$D$59*'DATI BOLLETTA'!$C$34*'Articolazione tariffaria'!$F$40)</f>
        <v>0</v>
      </c>
      <c r="G377" s="84">
        <f t="shared" ref="G377:G396" si="93">+SUM(D377:F377)</f>
        <v>0</v>
      </c>
      <c r="H377" s="50"/>
      <c r="I377" s="130">
        <f>+IF('UNITA E CONSUMI SOTTOUTENZE'!E403&gt;'Articolazione tariffaria'!C$18,('UNITA E CONSUMI SOTTOUTENZE'!E403-'Articolazione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SOTTOUTENZE'!E403&gt;'Articolazione tariffaria'!C$17,('UNITA E CONSUMI SOTTOUTENZE'!E403-'Articolazione tariffaria'!C$17)*'Articolazione tariffaria'!F$17+('Articolazione tariffaria'!D$16-'Articolazione tariffaria'!C$16)*'Articolazione tariffaria'!F$16+'Articolazione tariffaria'!D$15*'Articolazione tariffaria'!F$15, IF('UNITA E CONSUMI SOTTOUTENZE'!E403&gt;'Articolazione tariffaria'!C$16,('UNITA E CONSUMI SOTTOUTENZE'!E403-'Articolazione tariffaria'!C$16)*'Articolazione tariffaria'!F$16+'Articolazione tariffaria'!D$15*'Articolazione tariffaria'!F$15,'UNITA E CONSUMI SOTTOUTENZE'!E403*'Articolazione tariffaria'!F$15)))*'DATI BOLLETTA'!D$57</f>
        <v>0</v>
      </c>
      <c r="J377" s="83">
        <f>+'UNITA E CONSUMI SOTTOUTENZE'!E403*'Articolazione tariffaria'!$F$31*'DATI BOLLETTA'!$D$58</f>
        <v>0</v>
      </c>
      <c r="K377" s="83">
        <f>+'UNITA E CONSUMI SOTTOUTENZE'!E403*'Articolazione tariffaria'!$F$32*'DATI BOLLETTA'!$D$59</f>
        <v>0</v>
      </c>
      <c r="L377" s="84">
        <f t="shared" ref="L377:L396" si="94">+SUM(I377:K377)</f>
        <v>0</v>
      </c>
      <c r="M377" s="50"/>
      <c r="N377" s="83">
        <f>+'UNITA E CONSUMI SOTTOUTENZE'!E403*'Articolazione tariffaria'!$F$59*'DATI BOLLETTA'!$D$57</f>
        <v>0</v>
      </c>
      <c r="O377" s="83">
        <f>+'UNITA E CONSUMI SOTTOUTENZE'!E403*'Articolazione tariffaria'!$F$59*'DATI BOLLETTA'!$D$58</f>
        <v>0</v>
      </c>
      <c r="P377" s="83">
        <f>+'UNITA E CONSUMI SOTTOUTENZE'!E403*'Articolazione tariffaria'!$F$59*'DATI BOLLETTA'!$D$59</f>
        <v>0</v>
      </c>
      <c r="Q377" s="84">
        <f>+SUM(N377:P377)</f>
        <v>0</v>
      </c>
      <c r="R377" s="50"/>
      <c r="S377" s="83">
        <f>+'UNITA E CONSUMI SOTTOUTENZE'!E403*'Articolazione tariffaria'!$F$49*'DATI BOLLETTA'!$D$57</f>
        <v>0</v>
      </c>
      <c r="T377" s="83">
        <f>+'UNITA E CONSUMI SOTTOUTENZE'!E403*'Articolazione tariffaria'!$F$50*'DATI BOLLETTA'!$D$58</f>
        <v>0</v>
      </c>
      <c r="U377" s="83">
        <f>+'UNITA E CONSUMI SOTTOUTENZE'!E403*'Articolazione tariffaria'!$F$51*'DATI BOLLETTA'!$D$59</f>
        <v>0</v>
      </c>
      <c r="V377" s="84">
        <f>+SUM(S377:U377)</f>
        <v>0</v>
      </c>
      <c r="W377" s="52"/>
      <c r="X377" s="83">
        <f t="shared" si="67"/>
        <v>0</v>
      </c>
      <c r="Y377" s="83">
        <f>+X377*Y$3</f>
        <v>0</v>
      </c>
      <c r="Z377" s="83">
        <f>+X377+Y377</f>
        <v>0</v>
      </c>
      <c r="AA377" s="373" t="str">
        <f t="shared" ref="AA377:AA396" si="95">IFERROR(+X377/X$422,"")</f>
        <v/>
      </c>
      <c r="AB377" s="52"/>
      <c r="AC377" s="83">
        <f t="shared" ref="AC377:AC396" si="96">IFERROR(+AC$4*AA377,0)</f>
        <v>0</v>
      </c>
      <c r="AE377" s="106">
        <f>+Z377+AC377</f>
        <v>0</v>
      </c>
    </row>
    <row r="378" spans="2:31" ht="21" x14ac:dyDescent="0.25">
      <c r="B378" s="363" t="str">
        <f>+IF(COUNTA('UNITA E CONSUMI SOTTOUTENZE'!C404)&gt;0,'UNITA E CONSUMI SOTTOUTENZE'!B404,"")</f>
        <v/>
      </c>
      <c r="D378" s="83">
        <f>+IF(B378="",0,1*'DATI BOLLETTA'!$D$57*'DATI BOLLETTA'!$C$34*'Articolazione tariffaria'!$F$38)</f>
        <v>0</v>
      </c>
      <c r="E378" s="83">
        <f>+IF(B378="",0,1*'DATI BOLLETTA'!$D$58*'DATI BOLLETTA'!$C$34*'Articolazione tariffaria'!$F$39)</f>
        <v>0</v>
      </c>
      <c r="F378" s="83">
        <f>+IF(B378="",0,1*'DATI BOLLETTA'!$D$59*'DATI BOLLETTA'!$C$34*'Articolazione tariffaria'!$F$40)</f>
        <v>0</v>
      </c>
      <c r="G378" s="84">
        <f t="shared" si="93"/>
        <v>0</v>
      </c>
      <c r="H378" s="50"/>
      <c r="I378" s="83">
        <f>+IF('UNITA E CONSUMI SOTTOUTENZE'!E404&gt;'Articolazione tariffaria'!C$18,('UNITA E CONSUMI SOTTOUTENZE'!E404-'Articolazione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SOTTOUTENZE'!E404&gt;'Articolazione tariffaria'!C$17,('UNITA E CONSUMI SOTTOUTENZE'!E404-'Articolazione tariffaria'!C$17)*'Articolazione tariffaria'!F$17+('Articolazione tariffaria'!D$16-'Articolazione tariffaria'!C$16)*'Articolazione tariffaria'!F$16+'Articolazione tariffaria'!D$15*'Articolazione tariffaria'!F$15, IF('UNITA E CONSUMI SOTTOUTENZE'!E404&gt;'Articolazione tariffaria'!C$16,('UNITA E CONSUMI SOTTOUTENZE'!E404-'Articolazione tariffaria'!C$16)*'Articolazione tariffaria'!F$16+'Articolazione tariffaria'!D$15*'Articolazione tariffaria'!F$15,'UNITA E CONSUMI SOTTOUTENZE'!E404*'Articolazione tariffaria'!F$15)))*'DATI BOLLETTA'!D$57</f>
        <v>0</v>
      </c>
      <c r="J378" s="83">
        <f>+'UNITA E CONSUMI SOTTOUTENZE'!E404*'Articolazione tariffaria'!$F$31*'DATI BOLLETTA'!$D$58</f>
        <v>0</v>
      </c>
      <c r="K378" s="83">
        <f>+'UNITA E CONSUMI SOTTOUTENZE'!E404*'Articolazione tariffaria'!$F$32*'DATI BOLLETTA'!$D$59</f>
        <v>0</v>
      </c>
      <c r="L378" s="84">
        <f t="shared" si="94"/>
        <v>0</v>
      </c>
      <c r="M378" s="50"/>
      <c r="N378" s="83">
        <f>+'UNITA E CONSUMI SOTTOUTENZE'!E404*'Articolazione tariffaria'!$F$59*'DATI BOLLETTA'!$D$57</f>
        <v>0</v>
      </c>
      <c r="O378" s="83">
        <f>+'UNITA E CONSUMI SOTTOUTENZE'!E404*'Articolazione tariffaria'!$F$59*'DATI BOLLETTA'!$D$58</f>
        <v>0</v>
      </c>
      <c r="P378" s="83">
        <f>+'UNITA E CONSUMI SOTTOUTENZE'!E404*'Articolazione tariffaria'!$F$59*'DATI BOLLETTA'!$D$59</f>
        <v>0</v>
      </c>
      <c r="Q378" s="84">
        <f t="shared" ref="Q378:Q396" si="97">+SUM(N378:P378)</f>
        <v>0</v>
      </c>
      <c r="R378" s="50"/>
      <c r="S378" s="83">
        <f>+'UNITA E CONSUMI SOTTOUTENZE'!E404*'Articolazione tariffaria'!$F$49*'DATI BOLLETTA'!$D$57</f>
        <v>0</v>
      </c>
      <c r="T378" s="83">
        <f>+'UNITA E CONSUMI SOTTOUTENZE'!E404*'Articolazione tariffaria'!$F$50*'DATI BOLLETTA'!$D$58</f>
        <v>0</v>
      </c>
      <c r="U378" s="83">
        <f>+'UNITA E CONSUMI SOTTOUTENZE'!E404*'Articolazione tariffaria'!$F$51*'DATI BOLLETTA'!$D$59</f>
        <v>0</v>
      </c>
      <c r="V378" s="84">
        <f t="shared" ref="V378:V396" si="98">+SUM(S378:U378)</f>
        <v>0</v>
      </c>
      <c r="W378" s="52"/>
      <c r="X378" s="83">
        <f t="shared" ref="X378:X396" si="99">+G378+L378+Q378+V378</f>
        <v>0</v>
      </c>
      <c r="Y378" s="83">
        <f t="shared" ref="Y378:Y396" si="100">+X378*Y$3</f>
        <v>0</v>
      </c>
      <c r="Z378" s="83">
        <f t="shared" ref="Z378:Z396" si="101">+X378+Y378</f>
        <v>0</v>
      </c>
      <c r="AA378" s="373" t="str">
        <f t="shared" si="95"/>
        <v/>
      </c>
      <c r="AB378" s="52"/>
      <c r="AC378" s="83">
        <f t="shared" si="96"/>
        <v>0</v>
      </c>
      <c r="AE378" s="106">
        <f t="shared" ref="AE378:AE396" si="102">+Z378+AC378</f>
        <v>0</v>
      </c>
    </row>
    <row r="379" spans="2:31" ht="21" x14ac:dyDescent="0.25">
      <c r="B379" s="363" t="str">
        <f>+IF(COUNTA('UNITA E CONSUMI SOTTOUTENZE'!C405)&gt;0,'UNITA E CONSUMI SOTTOUTENZE'!B405,"")</f>
        <v/>
      </c>
      <c r="D379" s="83">
        <f>+IF(B379="",0,1*'DATI BOLLETTA'!$D$57*'DATI BOLLETTA'!$C$34*'Articolazione tariffaria'!$F$38)</f>
        <v>0</v>
      </c>
      <c r="E379" s="83">
        <f>+IF(B379="",0,1*'DATI BOLLETTA'!$D$58*'DATI BOLLETTA'!$C$34*'Articolazione tariffaria'!$F$39)</f>
        <v>0</v>
      </c>
      <c r="F379" s="83">
        <f>+IF(B379="",0,1*'DATI BOLLETTA'!$D$59*'DATI BOLLETTA'!$C$34*'Articolazione tariffaria'!$F$40)</f>
        <v>0</v>
      </c>
      <c r="G379" s="84">
        <f t="shared" si="93"/>
        <v>0</v>
      </c>
      <c r="H379" s="50"/>
      <c r="I379" s="83">
        <f>+IF('UNITA E CONSUMI SOTTOUTENZE'!E405&gt;'Articolazione tariffaria'!C$18,('UNITA E CONSUMI SOTTOUTENZE'!E405-'Articolazione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SOTTOUTENZE'!E405&gt;'Articolazione tariffaria'!C$17,('UNITA E CONSUMI SOTTOUTENZE'!E405-'Articolazione tariffaria'!C$17)*'Articolazione tariffaria'!F$17+('Articolazione tariffaria'!D$16-'Articolazione tariffaria'!C$16)*'Articolazione tariffaria'!F$16+'Articolazione tariffaria'!D$15*'Articolazione tariffaria'!F$15, IF('UNITA E CONSUMI SOTTOUTENZE'!E405&gt;'Articolazione tariffaria'!C$16,('UNITA E CONSUMI SOTTOUTENZE'!E405-'Articolazione tariffaria'!C$16)*'Articolazione tariffaria'!F$16+'Articolazione tariffaria'!D$15*'Articolazione tariffaria'!F$15,'UNITA E CONSUMI SOTTOUTENZE'!E405*'Articolazione tariffaria'!F$15)))*'DATI BOLLETTA'!D$57</f>
        <v>0</v>
      </c>
      <c r="J379" s="83">
        <f>+'UNITA E CONSUMI SOTTOUTENZE'!E405*'Articolazione tariffaria'!$F$31*'DATI BOLLETTA'!$D$58</f>
        <v>0</v>
      </c>
      <c r="K379" s="83">
        <f>+'UNITA E CONSUMI SOTTOUTENZE'!E405*'Articolazione tariffaria'!$F$32*'DATI BOLLETTA'!$D$59</f>
        <v>0</v>
      </c>
      <c r="L379" s="84">
        <f t="shared" si="94"/>
        <v>0</v>
      </c>
      <c r="M379" s="50"/>
      <c r="N379" s="83">
        <f>+'UNITA E CONSUMI SOTTOUTENZE'!E405*'Articolazione tariffaria'!$F$59*'DATI BOLLETTA'!$D$57</f>
        <v>0</v>
      </c>
      <c r="O379" s="83">
        <f>+'UNITA E CONSUMI SOTTOUTENZE'!E405*'Articolazione tariffaria'!$F$59*'DATI BOLLETTA'!$D$58</f>
        <v>0</v>
      </c>
      <c r="P379" s="83">
        <f>+'UNITA E CONSUMI SOTTOUTENZE'!E405*'Articolazione tariffaria'!$F$59*'DATI BOLLETTA'!$D$59</f>
        <v>0</v>
      </c>
      <c r="Q379" s="84">
        <f t="shared" si="97"/>
        <v>0</v>
      </c>
      <c r="R379" s="50"/>
      <c r="S379" s="83">
        <f>+'UNITA E CONSUMI SOTTOUTENZE'!E405*'Articolazione tariffaria'!$F$49*'DATI BOLLETTA'!$D$57</f>
        <v>0</v>
      </c>
      <c r="T379" s="83">
        <f>+'UNITA E CONSUMI SOTTOUTENZE'!E405*'Articolazione tariffaria'!$F$50*'DATI BOLLETTA'!$D$58</f>
        <v>0</v>
      </c>
      <c r="U379" s="83">
        <f>+'UNITA E CONSUMI SOTTOUTENZE'!E405*'Articolazione tariffaria'!$F$51*'DATI BOLLETTA'!$D$59</f>
        <v>0</v>
      </c>
      <c r="V379" s="84">
        <f t="shared" si="98"/>
        <v>0</v>
      </c>
      <c r="W379" s="52"/>
      <c r="X379" s="83">
        <f t="shared" si="99"/>
        <v>0</v>
      </c>
      <c r="Y379" s="83">
        <f t="shared" si="100"/>
        <v>0</v>
      </c>
      <c r="Z379" s="83">
        <f t="shared" si="101"/>
        <v>0</v>
      </c>
      <c r="AA379" s="373" t="str">
        <f t="shared" si="95"/>
        <v/>
      </c>
      <c r="AB379" s="52"/>
      <c r="AC379" s="83">
        <f t="shared" si="96"/>
        <v>0</v>
      </c>
      <c r="AE379" s="106">
        <f t="shared" si="102"/>
        <v>0</v>
      </c>
    </row>
    <row r="380" spans="2:31" ht="21" x14ac:dyDescent="0.25">
      <c r="B380" s="363" t="str">
        <f>+IF(COUNTA('UNITA E CONSUMI SOTTOUTENZE'!C406)&gt;0,'UNITA E CONSUMI SOTTOUTENZE'!B406,"")</f>
        <v/>
      </c>
      <c r="D380" s="83">
        <f>+IF(B380="",0,1*'DATI BOLLETTA'!$D$57*'DATI BOLLETTA'!$C$34*'Articolazione tariffaria'!$F$38)</f>
        <v>0</v>
      </c>
      <c r="E380" s="83">
        <f>+IF(B380="",0,1*'DATI BOLLETTA'!$D$58*'DATI BOLLETTA'!$C$34*'Articolazione tariffaria'!$F$39)</f>
        <v>0</v>
      </c>
      <c r="F380" s="83">
        <f>+IF(B380="",0,1*'DATI BOLLETTA'!$D$59*'DATI BOLLETTA'!$C$34*'Articolazione tariffaria'!$F$40)</f>
        <v>0</v>
      </c>
      <c r="G380" s="84">
        <f t="shared" si="93"/>
        <v>0</v>
      </c>
      <c r="H380" s="50"/>
      <c r="I380" s="83">
        <f>+IF('UNITA E CONSUMI SOTTOUTENZE'!E406&gt;'Articolazione tariffaria'!C$18,('UNITA E CONSUMI SOTTOUTENZE'!E406-'Articolazione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SOTTOUTENZE'!E406&gt;'Articolazione tariffaria'!C$17,('UNITA E CONSUMI SOTTOUTENZE'!E406-'Articolazione tariffaria'!C$17)*'Articolazione tariffaria'!F$17+('Articolazione tariffaria'!D$16-'Articolazione tariffaria'!C$16)*'Articolazione tariffaria'!F$16+'Articolazione tariffaria'!D$15*'Articolazione tariffaria'!F$15, IF('UNITA E CONSUMI SOTTOUTENZE'!E406&gt;'Articolazione tariffaria'!C$16,('UNITA E CONSUMI SOTTOUTENZE'!E406-'Articolazione tariffaria'!C$16)*'Articolazione tariffaria'!F$16+'Articolazione tariffaria'!D$15*'Articolazione tariffaria'!F$15,'UNITA E CONSUMI SOTTOUTENZE'!E406*'Articolazione tariffaria'!F$15)))*'DATI BOLLETTA'!D$57</f>
        <v>0</v>
      </c>
      <c r="J380" s="83">
        <f>+'UNITA E CONSUMI SOTTOUTENZE'!E406*'Articolazione tariffaria'!$F$31*'DATI BOLLETTA'!$D$58</f>
        <v>0</v>
      </c>
      <c r="K380" s="83">
        <f>+'UNITA E CONSUMI SOTTOUTENZE'!E406*'Articolazione tariffaria'!$F$32*'DATI BOLLETTA'!$D$59</f>
        <v>0</v>
      </c>
      <c r="L380" s="84">
        <f t="shared" si="94"/>
        <v>0</v>
      </c>
      <c r="M380" s="50"/>
      <c r="N380" s="83">
        <f>+'UNITA E CONSUMI SOTTOUTENZE'!E406*'Articolazione tariffaria'!$F$59*'DATI BOLLETTA'!$D$57</f>
        <v>0</v>
      </c>
      <c r="O380" s="83">
        <f>+'UNITA E CONSUMI SOTTOUTENZE'!E406*'Articolazione tariffaria'!$F$59*'DATI BOLLETTA'!$D$58</f>
        <v>0</v>
      </c>
      <c r="P380" s="83">
        <f>+'UNITA E CONSUMI SOTTOUTENZE'!E406*'Articolazione tariffaria'!$F$59*'DATI BOLLETTA'!$D$59</f>
        <v>0</v>
      </c>
      <c r="Q380" s="84">
        <f t="shared" si="97"/>
        <v>0</v>
      </c>
      <c r="R380" s="50"/>
      <c r="S380" s="83">
        <f>+'UNITA E CONSUMI SOTTOUTENZE'!E406*'Articolazione tariffaria'!$F$49*'DATI BOLLETTA'!$D$57</f>
        <v>0</v>
      </c>
      <c r="T380" s="83">
        <f>+'UNITA E CONSUMI SOTTOUTENZE'!E406*'Articolazione tariffaria'!$F$50*'DATI BOLLETTA'!$D$58</f>
        <v>0</v>
      </c>
      <c r="U380" s="83">
        <f>+'UNITA E CONSUMI SOTTOUTENZE'!E406*'Articolazione tariffaria'!$F$51*'DATI BOLLETTA'!$D$59</f>
        <v>0</v>
      </c>
      <c r="V380" s="84">
        <f t="shared" si="98"/>
        <v>0</v>
      </c>
      <c r="W380" s="52"/>
      <c r="X380" s="83">
        <f t="shared" si="99"/>
        <v>0</v>
      </c>
      <c r="Y380" s="83">
        <f t="shared" si="100"/>
        <v>0</v>
      </c>
      <c r="Z380" s="83">
        <f t="shared" si="101"/>
        <v>0</v>
      </c>
      <c r="AA380" s="373" t="str">
        <f t="shared" si="95"/>
        <v/>
      </c>
      <c r="AB380" s="52"/>
      <c r="AC380" s="83">
        <f t="shared" si="96"/>
        <v>0</v>
      </c>
      <c r="AE380" s="106">
        <f t="shared" si="102"/>
        <v>0</v>
      </c>
    </row>
    <row r="381" spans="2:31" ht="21" x14ac:dyDescent="0.25">
      <c r="B381" s="363" t="str">
        <f>+IF(COUNTA('UNITA E CONSUMI SOTTOUTENZE'!C407)&gt;0,'UNITA E CONSUMI SOTTOUTENZE'!B407,"")</f>
        <v/>
      </c>
      <c r="D381" s="83">
        <f>+IF(B381="",0,1*'DATI BOLLETTA'!$D$57*'DATI BOLLETTA'!$C$34*'Articolazione tariffaria'!$F$38)</f>
        <v>0</v>
      </c>
      <c r="E381" s="83">
        <f>+IF(B381="",0,1*'DATI BOLLETTA'!$D$58*'DATI BOLLETTA'!$C$34*'Articolazione tariffaria'!$F$39)</f>
        <v>0</v>
      </c>
      <c r="F381" s="83">
        <f>+IF(B381="",0,1*'DATI BOLLETTA'!$D$59*'DATI BOLLETTA'!$C$34*'Articolazione tariffaria'!$F$40)</f>
        <v>0</v>
      </c>
      <c r="G381" s="84">
        <f t="shared" si="93"/>
        <v>0</v>
      </c>
      <c r="H381" s="50"/>
      <c r="I381" s="83">
        <f>+IF('UNITA E CONSUMI SOTTOUTENZE'!E407&gt;'Articolazione tariffaria'!C$18,('UNITA E CONSUMI SOTTOUTENZE'!E407-'Articolazione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SOTTOUTENZE'!E407&gt;'Articolazione tariffaria'!C$17,('UNITA E CONSUMI SOTTOUTENZE'!E407-'Articolazione tariffaria'!C$17)*'Articolazione tariffaria'!F$17+('Articolazione tariffaria'!D$16-'Articolazione tariffaria'!C$16)*'Articolazione tariffaria'!F$16+'Articolazione tariffaria'!D$15*'Articolazione tariffaria'!F$15, IF('UNITA E CONSUMI SOTTOUTENZE'!E407&gt;'Articolazione tariffaria'!C$16,('UNITA E CONSUMI SOTTOUTENZE'!E407-'Articolazione tariffaria'!C$16)*'Articolazione tariffaria'!F$16+'Articolazione tariffaria'!D$15*'Articolazione tariffaria'!F$15,'UNITA E CONSUMI SOTTOUTENZE'!E407*'Articolazione tariffaria'!F$15)))*'DATI BOLLETTA'!D$57</f>
        <v>0</v>
      </c>
      <c r="J381" s="83">
        <f>+'UNITA E CONSUMI SOTTOUTENZE'!E407*'Articolazione tariffaria'!$F$31*'DATI BOLLETTA'!$D$58</f>
        <v>0</v>
      </c>
      <c r="K381" s="83">
        <f>+'UNITA E CONSUMI SOTTOUTENZE'!E407*'Articolazione tariffaria'!$F$32*'DATI BOLLETTA'!$D$59</f>
        <v>0</v>
      </c>
      <c r="L381" s="84">
        <f t="shared" si="94"/>
        <v>0</v>
      </c>
      <c r="M381" s="50"/>
      <c r="N381" s="83">
        <f>+'UNITA E CONSUMI SOTTOUTENZE'!E407*'Articolazione tariffaria'!$F$59*'DATI BOLLETTA'!$D$57</f>
        <v>0</v>
      </c>
      <c r="O381" s="83">
        <f>+'UNITA E CONSUMI SOTTOUTENZE'!E407*'Articolazione tariffaria'!$F$59*'DATI BOLLETTA'!$D$58</f>
        <v>0</v>
      </c>
      <c r="P381" s="83">
        <f>+'UNITA E CONSUMI SOTTOUTENZE'!E407*'Articolazione tariffaria'!$F$59*'DATI BOLLETTA'!$D$59</f>
        <v>0</v>
      </c>
      <c r="Q381" s="84">
        <f t="shared" si="97"/>
        <v>0</v>
      </c>
      <c r="R381" s="50"/>
      <c r="S381" s="83">
        <f>+'UNITA E CONSUMI SOTTOUTENZE'!E407*'Articolazione tariffaria'!$F$49*'DATI BOLLETTA'!$D$57</f>
        <v>0</v>
      </c>
      <c r="T381" s="83">
        <f>+'UNITA E CONSUMI SOTTOUTENZE'!E407*'Articolazione tariffaria'!$F$50*'DATI BOLLETTA'!$D$58</f>
        <v>0</v>
      </c>
      <c r="U381" s="83">
        <f>+'UNITA E CONSUMI SOTTOUTENZE'!E407*'Articolazione tariffaria'!$F$51*'DATI BOLLETTA'!$D$59</f>
        <v>0</v>
      </c>
      <c r="V381" s="84">
        <f t="shared" si="98"/>
        <v>0</v>
      </c>
      <c r="W381" s="52"/>
      <c r="X381" s="83">
        <f t="shared" si="99"/>
        <v>0</v>
      </c>
      <c r="Y381" s="83">
        <f t="shared" si="100"/>
        <v>0</v>
      </c>
      <c r="Z381" s="83">
        <f t="shared" si="101"/>
        <v>0</v>
      </c>
      <c r="AA381" s="373" t="str">
        <f t="shared" si="95"/>
        <v/>
      </c>
      <c r="AB381" s="52"/>
      <c r="AC381" s="83">
        <f t="shared" si="96"/>
        <v>0</v>
      </c>
      <c r="AE381" s="106">
        <f t="shared" si="102"/>
        <v>0</v>
      </c>
    </row>
    <row r="382" spans="2:31" ht="21" x14ac:dyDescent="0.25">
      <c r="B382" s="363" t="str">
        <f>+IF(COUNTA('UNITA E CONSUMI SOTTOUTENZE'!C408)&gt;0,'UNITA E CONSUMI SOTTOUTENZE'!B408,"")</f>
        <v/>
      </c>
      <c r="D382" s="83">
        <f>+IF(B382="",0,1*'DATI BOLLETTA'!$D$57*'DATI BOLLETTA'!$C$34*'Articolazione tariffaria'!$F$38)</f>
        <v>0</v>
      </c>
      <c r="E382" s="83">
        <f>+IF(B382="",0,1*'DATI BOLLETTA'!$D$58*'DATI BOLLETTA'!$C$34*'Articolazione tariffaria'!$F$39)</f>
        <v>0</v>
      </c>
      <c r="F382" s="83">
        <f>+IF(B382="",0,1*'DATI BOLLETTA'!$D$59*'DATI BOLLETTA'!$C$34*'Articolazione tariffaria'!$F$40)</f>
        <v>0</v>
      </c>
      <c r="G382" s="84">
        <f t="shared" si="93"/>
        <v>0</v>
      </c>
      <c r="H382" s="50"/>
      <c r="I382" s="83">
        <f>+IF('UNITA E CONSUMI SOTTOUTENZE'!E408&gt;'Articolazione tariffaria'!C$18,('UNITA E CONSUMI SOTTOUTENZE'!E408-'Articolazione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SOTTOUTENZE'!E408&gt;'Articolazione tariffaria'!C$17,('UNITA E CONSUMI SOTTOUTENZE'!E408-'Articolazione tariffaria'!C$17)*'Articolazione tariffaria'!F$17+('Articolazione tariffaria'!D$16-'Articolazione tariffaria'!C$16)*'Articolazione tariffaria'!F$16+'Articolazione tariffaria'!D$15*'Articolazione tariffaria'!F$15, IF('UNITA E CONSUMI SOTTOUTENZE'!E408&gt;'Articolazione tariffaria'!C$16,('UNITA E CONSUMI SOTTOUTENZE'!E408-'Articolazione tariffaria'!C$16)*'Articolazione tariffaria'!F$16+'Articolazione tariffaria'!D$15*'Articolazione tariffaria'!F$15,'UNITA E CONSUMI SOTTOUTENZE'!E408*'Articolazione tariffaria'!F$15)))*'DATI BOLLETTA'!D$57</f>
        <v>0</v>
      </c>
      <c r="J382" s="83">
        <f>+'UNITA E CONSUMI SOTTOUTENZE'!E408*'Articolazione tariffaria'!$F$31*'DATI BOLLETTA'!$D$58</f>
        <v>0</v>
      </c>
      <c r="K382" s="83">
        <f>+'UNITA E CONSUMI SOTTOUTENZE'!E408*'Articolazione tariffaria'!$F$32*'DATI BOLLETTA'!$D$59</f>
        <v>0</v>
      </c>
      <c r="L382" s="84">
        <f t="shared" si="94"/>
        <v>0</v>
      </c>
      <c r="M382" s="50"/>
      <c r="N382" s="83">
        <f>+'UNITA E CONSUMI SOTTOUTENZE'!E408*'Articolazione tariffaria'!$F$59*'DATI BOLLETTA'!$D$57</f>
        <v>0</v>
      </c>
      <c r="O382" s="83">
        <f>+'UNITA E CONSUMI SOTTOUTENZE'!E408*'Articolazione tariffaria'!$F$59*'DATI BOLLETTA'!$D$58</f>
        <v>0</v>
      </c>
      <c r="P382" s="83">
        <f>+'UNITA E CONSUMI SOTTOUTENZE'!E408*'Articolazione tariffaria'!$F$59*'DATI BOLLETTA'!$D$59</f>
        <v>0</v>
      </c>
      <c r="Q382" s="84">
        <f t="shared" si="97"/>
        <v>0</v>
      </c>
      <c r="R382" s="50"/>
      <c r="S382" s="83">
        <f>+'UNITA E CONSUMI SOTTOUTENZE'!E408*'Articolazione tariffaria'!$F$49*'DATI BOLLETTA'!$D$57</f>
        <v>0</v>
      </c>
      <c r="T382" s="83">
        <f>+'UNITA E CONSUMI SOTTOUTENZE'!E408*'Articolazione tariffaria'!$F$50*'DATI BOLLETTA'!$D$58</f>
        <v>0</v>
      </c>
      <c r="U382" s="83">
        <f>+'UNITA E CONSUMI SOTTOUTENZE'!E408*'Articolazione tariffaria'!$F$51*'DATI BOLLETTA'!$D$59</f>
        <v>0</v>
      </c>
      <c r="V382" s="84">
        <f t="shared" si="98"/>
        <v>0</v>
      </c>
      <c r="W382" s="52"/>
      <c r="X382" s="83">
        <f t="shared" si="99"/>
        <v>0</v>
      </c>
      <c r="Y382" s="83">
        <f t="shared" si="100"/>
        <v>0</v>
      </c>
      <c r="Z382" s="83">
        <f t="shared" si="101"/>
        <v>0</v>
      </c>
      <c r="AA382" s="373" t="str">
        <f t="shared" si="95"/>
        <v/>
      </c>
      <c r="AB382" s="52"/>
      <c r="AC382" s="83">
        <f t="shared" si="96"/>
        <v>0</v>
      </c>
      <c r="AE382" s="106">
        <f t="shared" si="102"/>
        <v>0</v>
      </c>
    </row>
    <row r="383" spans="2:31" ht="21" x14ac:dyDescent="0.25">
      <c r="B383" s="363" t="str">
        <f>+IF(COUNTA('UNITA E CONSUMI SOTTOUTENZE'!C409)&gt;0,'UNITA E CONSUMI SOTTOUTENZE'!B409,"")</f>
        <v/>
      </c>
      <c r="D383" s="83">
        <f>+IF(B383="",0,1*'DATI BOLLETTA'!$D$57*'DATI BOLLETTA'!$C$34*'Articolazione tariffaria'!$F$38)</f>
        <v>0</v>
      </c>
      <c r="E383" s="83">
        <f>+IF(B383="",0,1*'DATI BOLLETTA'!$D$58*'DATI BOLLETTA'!$C$34*'Articolazione tariffaria'!$F$39)</f>
        <v>0</v>
      </c>
      <c r="F383" s="83">
        <f>+IF(B383="",0,1*'DATI BOLLETTA'!$D$59*'DATI BOLLETTA'!$C$34*'Articolazione tariffaria'!$F$40)</f>
        <v>0</v>
      </c>
      <c r="G383" s="84">
        <f t="shared" si="93"/>
        <v>0</v>
      </c>
      <c r="H383" s="50"/>
      <c r="I383" s="83">
        <f>+IF('UNITA E CONSUMI SOTTOUTENZE'!E409&gt;'Articolazione tariffaria'!C$18,('UNITA E CONSUMI SOTTOUTENZE'!E409-'Articolazione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SOTTOUTENZE'!E409&gt;'Articolazione tariffaria'!C$17,('UNITA E CONSUMI SOTTOUTENZE'!E409-'Articolazione tariffaria'!C$17)*'Articolazione tariffaria'!F$17+('Articolazione tariffaria'!D$16-'Articolazione tariffaria'!C$16)*'Articolazione tariffaria'!F$16+'Articolazione tariffaria'!D$15*'Articolazione tariffaria'!F$15, IF('UNITA E CONSUMI SOTTOUTENZE'!E409&gt;'Articolazione tariffaria'!C$16,('UNITA E CONSUMI SOTTOUTENZE'!E409-'Articolazione tariffaria'!C$16)*'Articolazione tariffaria'!F$16+'Articolazione tariffaria'!D$15*'Articolazione tariffaria'!F$15,'UNITA E CONSUMI SOTTOUTENZE'!E409*'Articolazione tariffaria'!F$15)))*'DATI BOLLETTA'!D$57</f>
        <v>0</v>
      </c>
      <c r="J383" s="83">
        <f>+'UNITA E CONSUMI SOTTOUTENZE'!E409*'Articolazione tariffaria'!$F$31*'DATI BOLLETTA'!$D$58</f>
        <v>0</v>
      </c>
      <c r="K383" s="83">
        <f>+'UNITA E CONSUMI SOTTOUTENZE'!E409*'Articolazione tariffaria'!$F$32*'DATI BOLLETTA'!$D$59</f>
        <v>0</v>
      </c>
      <c r="L383" s="84">
        <f t="shared" si="94"/>
        <v>0</v>
      </c>
      <c r="M383" s="50"/>
      <c r="N383" s="83">
        <f>+'UNITA E CONSUMI SOTTOUTENZE'!E409*'Articolazione tariffaria'!$F$59*'DATI BOLLETTA'!$D$57</f>
        <v>0</v>
      </c>
      <c r="O383" s="83">
        <f>+'UNITA E CONSUMI SOTTOUTENZE'!E409*'Articolazione tariffaria'!$F$59*'DATI BOLLETTA'!$D$58</f>
        <v>0</v>
      </c>
      <c r="P383" s="83">
        <f>+'UNITA E CONSUMI SOTTOUTENZE'!E409*'Articolazione tariffaria'!$F$59*'DATI BOLLETTA'!$D$59</f>
        <v>0</v>
      </c>
      <c r="Q383" s="84">
        <f t="shared" si="97"/>
        <v>0</v>
      </c>
      <c r="R383" s="50"/>
      <c r="S383" s="83">
        <f>+'UNITA E CONSUMI SOTTOUTENZE'!E409*'Articolazione tariffaria'!$F$49*'DATI BOLLETTA'!$D$57</f>
        <v>0</v>
      </c>
      <c r="T383" s="83">
        <f>+'UNITA E CONSUMI SOTTOUTENZE'!E409*'Articolazione tariffaria'!$F$50*'DATI BOLLETTA'!$D$58</f>
        <v>0</v>
      </c>
      <c r="U383" s="83">
        <f>+'UNITA E CONSUMI SOTTOUTENZE'!E409*'Articolazione tariffaria'!$F$51*'DATI BOLLETTA'!$D$59</f>
        <v>0</v>
      </c>
      <c r="V383" s="84">
        <f t="shared" si="98"/>
        <v>0</v>
      </c>
      <c r="W383" s="52"/>
      <c r="X383" s="83">
        <f t="shared" si="99"/>
        <v>0</v>
      </c>
      <c r="Y383" s="83">
        <f t="shared" si="100"/>
        <v>0</v>
      </c>
      <c r="Z383" s="83">
        <f t="shared" si="101"/>
        <v>0</v>
      </c>
      <c r="AA383" s="373" t="str">
        <f t="shared" si="95"/>
        <v/>
      </c>
      <c r="AB383" s="52"/>
      <c r="AC383" s="83">
        <f t="shared" si="96"/>
        <v>0</v>
      </c>
      <c r="AE383" s="106">
        <f t="shared" si="102"/>
        <v>0</v>
      </c>
    </row>
    <row r="384" spans="2:31" ht="21" x14ac:dyDescent="0.25">
      <c r="B384" s="363" t="str">
        <f>+IF(COUNTA('UNITA E CONSUMI SOTTOUTENZE'!C410)&gt;0,'UNITA E CONSUMI SOTTOUTENZE'!B410,"")</f>
        <v/>
      </c>
      <c r="D384" s="83">
        <f>+IF(B384="",0,1*'DATI BOLLETTA'!$D$57*'DATI BOLLETTA'!$C$34*'Articolazione tariffaria'!$F$38)</f>
        <v>0</v>
      </c>
      <c r="E384" s="83">
        <f>+IF(B384="",0,1*'DATI BOLLETTA'!$D$58*'DATI BOLLETTA'!$C$34*'Articolazione tariffaria'!$F$39)</f>
        <v>0</v>
      </c>
      <c r="F384" s="83">
        <f>+IF(B384="",0,1*'DATI BOLLETTA'!$D$59*'DATI BOLLETTA'!$C$34*'Articolazione tariffaria'!$F$40)</f>
        <v>0</v>
      </c>
      <c r="G384" s="84">
        <f t="shared" si="93"/>
        <v>0</v>
      </c>
      <c r="H384" s="50"/>
      <c r="I384" s="83">
        <f>+IF('UNITA E CONSUMI SOTTOUTENZE'!E410&gt;'Articolazione tariffaria'!C$18,('UNITA E CONSUMI SOTTOUTENZE'!E410-'Articolazione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SOTTOUTENZE'!E410&gt;'Articolazione tariffaria'!C$17,('UNITA E CONSUMI SOTTOUTENZE'!E410-'Articolazione tariffaria'!C$17)*'Articolazione tariffaria'!F$17+('Articolazione tariffaria'!D$16-'Articolazione tariffaria'!C$16)*'Articolazione tariffaria'!F$16+'Articolazione tariffaria'!D$15*'Articolazione tariffaria'!F$15, IF('UNITA E CONSUMI SOTTOUTENZE'!E410&gt;'Articolazione tariffaria'!C$16,('UNITA E CONSUMI SOTTOUTENZE'!E410-'Articolazione tariffaria'!C$16)*'Articolazione tariffaria'!F$16+'Articolazione tariffaria'!D$15*'Articolazione tariffaria'!F$15,'UNITA E CONSUMI SOTTOUTENZE'!E410*'Articolazione tariffaria'!F$15)))*'DATI BOLLETTA'!D$57</f>
        <v>0</v>
      </c>
      <c r="J384" s="83">
        <f>+'UNITA E CONSUMI SOTTOUTENZE'!E410*'Articolazione tariffaria'!$F$31*'DATI BOLLETTA'!$D$58</f>
        <v>0</v>
      </c>
      <c r="K384" s="83">
        <f>+'UNITA E CONSUMI SOTTOUTENZE'!E410*'Articolazione tariffaria'!$F$32*'DATI BOLLETTA'!$D$59</f>
        <v>0</v>
      </c>
      <c r="L384" s="84">
        <f t="shared" si="94"/>
        <v>0</v>
      </c>
      <c r="M384" s="50"/>
      <c r="N384" s="83">
        <f>+'UNITA E CONSUMI SOTTOUTENZE'!E410*'Articolazione tariffaria'!$F$59*'DATI BOLLETTA'!$D$57</f>
        <v>0</v>
      </c>
      <c r="O384" s="83">
        <f>+'UNITA E CONSUMI SOTTOUTENZE'!E410*'Articolazione tariffaria'!$F$59*'DATI BOLLETTA'!$D$58</f>
        <v>0</v>
      </c>
      <c r="P384" s="83">
        <f>+'UNITA E CONSUMI SOTTOUTENZE'!E410*'Articolazione tariffaria'!$F$59*'DATI BOLLETTA'!$D$59</f>
        <v>0</v>
      </c>
      <c r="Q384" s="84">
        <f t="shared" si="97"/>
        <v>0</v>
      </c>
      <c r="R384" s="50"/>
      <c r="S384" s="83">
        <f>+'UNITA E CONSUMI SOTTOUTENZE'!E410*'Articolazione tariffaria'!$F$49*'DATI BOLLETTA'!$D$57</f>
        <v>0</v>
      </c>
      <c r="T384" s="83">
        <f>+'UNITA E CONSUMI SOTTOUTENZE'!E410*'Articolazione tariffaria'!$F$50*'DATI BOLLETTA'!$D$58</f>
        <v>0</v>
      </c>
      <c r="U384" s="83">
        <f>+'UNITA E CONSUMI SOTTOUTENZE'!E410*'Articolazione tariffaria'!$F$51*'DATI BOLLETTA'!$D$59</f>
        <v>0</v>
      </c>
      <c r="V384" s="84">
        <f t="shared" si="98"/>
        <v>0</v>
      </c>
      <c r="W384" s="52"/>
      <c r="X384" s="83">
        <f t="shared" si="99"/>
        <v>0</v>
      </c>
      <c r="Y384" s="83">
        <f t="shared" si="100"/>
        <v>0</v>
      </c>
      <c r="Z384" s="83">
        <f t="shared" si="101"/>
        <v>0</v>
      </c>
      <c r="AA384" s="373" t="str">
        <f t="shared" si="95"/>
        <v/>
      </c>
      <c r="AB384" s="52"/>
      <c r="AC384" s="83">
        <f t="shared" si="96"/>
        <v>0</v>
      </c>
      <c r="AE384" s="106">
        <f t="shared" si="102"/>
        <v>0</v>
      </c>
    </row>
    <row r="385" spans="2:31" ht="21" x14ac:dyDescent="0.25">
      <c r="B385" s="363" t="str">
        <f>+IF(COUNTA('UNITA E CONSUMI SOTTOUTENZE'!C411)&gt;0,'UNITA E CONSUMI SOTTOUTENZE'!B411,"")</f>
        <v/>
      </c>
      <c r="D385" s="83">
        <f>+IF(B385="",0,1*'DATI BOLLETTA'!$D$57*'DATI BOLLETTA'!$C$34*'Articolazione tariffaria'!$F$38)</f>
        <v>0</v>
      </c>
      <c r="E385" s="83">
        <f>+IF(B385="",0,1*'DATI BOLLETTA'!$D$58*'DATI BOLLETTA'!$C$34*'Articolazione tariffaria'!$F$39)</f>
        <v>0</v>
      </c>
      <c r="F385" s="83">
        <f>+IF(B385="",0,1*'DATI BOLLETTA'!$D$59*'DATI BOLLETTA'!$C$34*'Articolazione tariffaria'!$F$40)</f>
        <v>0</v>
      </c>
      <c r="G385" s="84">
        <f t="shared" si="93"/>
        <v>0</v>
      </c>
      <c r="H385" s="50"/>
      <c r="I385" s="83">
        <f>+IF('UNITA E CONSUMI SOTTOUTENZE'!E411&gt;'Articolazione tariffaria'!C$18,('UNITA E CONSUMI SOTTOUTENZE'!E411-'Articolazione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SOTTOUTENZE'!E411&gt;'Articolazione tariffaria'!C$17,('UNITA E CONSUMI SOTTOUTENZE'!E411-'Articolazione tariffaria'!C$17)*'Articolazione tariffaria'!F$17+('Articolazione tariffaria'!D$16-'Articolazione tariffaria'!C$16)*'Articolazione tariffaria'!F$16+'Articolazione tariffaria'!D$15*'Articolazione tariffaria'!F$15, IF('UNITA E CONSUMI SOTTOUTENZE'!E411&gt;'Articolazione tariffaria'!C$16,('UNITA E CONSUMI SOTTOUTENZE'!E411-'Articolazione tariffaria'!C$16)*'Articolazione tariffaria'!F$16+'Articolazione tariffaria'!D$15*'Articolazione tariffaria'!F$15,'UNITA E CONSUMI SOTTOUTENZE'!E411*'Articolazione tariffaria'!F$15)))*'DATI BOLLETTA'!D$57</f>
        <v>0</v>
      </c>
      <c r="J385" s="83">
        <f>+'UNITA E CONSUMI SOTTOUTENZE'!E411*'Articolazione tariffaria'!$F$31*'DATI BOLLETTA'!$D$58</f>
        <v>0</v>
      </c>
      <c r="K385" s="83">
        <f>+'UNITA E CONSUMI SOTTOUTENZE'!E411*'Articolazione tariffaria'!$F$32*'DATI BOLLETTA'!$D$59</f>
        <v>0</v>
      </c>
      <c r="L385" s="84">
        <f t="shared" si="94"/>
        <v>0</v>
      </c>
      <c r="M385" s="50"/>
      <c r="N385" s="83">
        <f>+'UNITA E CONSUMI SOTTOUTENZE'!E411*'Articolazione tariffaria'!$F$59*'DATI BOLLETTA'!$D$57</f>
        <v>0</v>
      </c>
      <c r="O385" s="83">
        <f>+'UNITA E CONSUMI SOTTOUTENZE'!E411*'Articolazione tariffaria'!$F$59*'DATI BOLLETTA'!$D$58</f>
        <v>0</v>
      </c>
      <c r="P385" s="83">
        <f>+'UNITA E CONSUMI SOTTOUTENZE'!E411*'Articolazione tariffaria'!$F$59*'DATI BOLLETTA'!$D$59</f>
        <v>0</v>
      </c>
      <c r="Q385" s="84">
        <f t="shared" si="97"/>
        <v>0</v>
      </c>
      <c r="R385" s="50"/>
      <c r="S385" s="83">
        <f>+'UNITA E CONSUMI SOTTOUTENZE'!E411*'Articolazione tariffaria'!$F$49*'DATI BOLLETTA'!$D$57</f>
        <v>0</v>
      </c>
      <c r="T385" s="83">
        <f>+'UNITA E CONSUMI SOTTOUTENZE'!E411*'Articolazione tariffaria'!$F$50*'DATI BOLLETTA'!$D$58</f>
        <v>0</v>
      </c>
      <c r="U385" s="83">
        <f>+'UNITA E CONSUMI SOTTOUTENZE'!E411*'Articolazione tariffaria'!$F$51*'DATI BOLLETTA'!$D$59</f>
        <v>0</v>
      </c>
      <c r="V385" s="84">
        <f t="shared" si="98"/>
        <v>0</v>
      </c>
      <c r="W385" s="52"/>
      <c r="X385" s="83">
        <f t="shared" si="99"/>
        <v>0</v>
      </c>
      <c r="Y385" s="83">
        <f t="shared" si="100"/>
        <v>0</v>
      </c>
      <c r="Z385" s="83">
        <f t="shared" si="101"/>
        <v>0</v>
      </c>
      <c r="AA385" s="373" t="str">
        <f t="shared" si="95"/>
        <v/>
      </c>
      <c r="AB385" s="52"/>
      <c r="AC385" s="83">
        <f t="shared" si="96"/>
        <v>0</v>
      </c>
      <c r="AE385" s="106">
        <f t="shared" si="102"/>
        <v>0</v>
      </c>
    </row>
    <row r="386" spans="2:31" ht="21" x14ac:dyDescent="0.25">
      <c r="B386" s="363" t="str">
        <f>+IF(COUNTA('UNITA E CONSUMI SOTTOUTENZE'!C412)&gt;0,'UNITA E CONSUMI SOTTOUTENZE'!B412,"")</f>
        <v/>
      </c>
      <c r="D386" s="83">
        <f>+IF(B386="",0,1*'DATI BOLLETTA'!$D$57*'DATI BOLLETTA'!$C$34*'Articolazione tariffaria'!$F$38)</f>
        <v>0</v>
      </c>
      <c r="E386" s="83">
        <f>+IF(B386="",0,1*'DATI BOLLETTA'!$D$58*'DATI BOLLETTA'!$C$34*'Articolazione tariffaria'!$F$39)</f>
        <v>0</v>
      </c>
      <c r="F386" s="83">
        <f>+IF(B386="",0,1*'DATI BOLLETTA'!$D$59*'DATI BOLLETTA'!$C$34*'Articolazione tariffaria'!$F$40)</f>
        <v>0</v>
      </c>
      <c r="G386" s="84">
        <f t="shared" si="93"/>
        <v>0</v>
      </c>
      <c r="H386" s="50"/>
      <c r="I386" s="83">
        <f>+IF('UNITA E CONSUMI SOTTOUTENZE'!E412&gt;'Articolazione tariffaria'!C$18,('UNITA E CONSUMI SOTTOUTENZE'!E412-'Articolazione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SOTTOUTENZE'!E412&gt;'Articolazione tariffaria'!C$17,('UNITA E CONSUMI SOTTOUTENZE'!E412-'Articolazione tariffaria'!C$17)*'Articolazione tariffaria'!F$17+('Articolazione tariffaria'!D$16-'Articolazione tariffaria'!C$16)*'Articolazione tariffaria'!F$16+'Articolazione tariffaria'!D$15*'Articolazione tariffaria'!F$15, IF('UNITA E CONSUMI SOTTOUTENZE'!E412&gt;'Articolazione tariffaria'!C$16,('UNITA E CONSUMI SOTTOUTENZE'!E412-'Articolazione tariffaria'!C$16)*'Articolazione tariffaria'!F$16+'Articolazione tariffaria'!D$15*'Articolazione tariffaria'!F$15,'UNITA E CONSUMI SOTTOUTENZE'!E412*'Articolazione tariffaria'!F$15)))*'DATI BOLLETTA'!D$57</f>
        <v>0</v>
      </c>
      <c r="J386" s="83">
        <f>+'UNITA E CONSUMI SOTTOUTENZE'!E412*'Articolazione tariffaria'!$F$31*'DATI BOLLETTA'!$D$58</f>
        <v>0</v>
      </c>
      <c r="K386" s="83">
        <f>+'UNITA E CONSUMI SOTTOUTENZE'!E412*'Articolazione tariffaria'!$F$32*'DATI BOLLETTA'!$D$59</f>
        <v>0</v>
      </c>
      <c r="L386" s="84">
        <f t="shared" si="94"/>
        <v>0</v>
      </c>
      <c r="M386" s="50"/>
      <c r="N386" s="83">
        <f>+'UNITA E CONSUMI SOTTOUTENZE'!E412*'Articolazione tariffaria'!$F$59*'DATI BOLLETTA'!$D$57</f>
        <v>0</v>
      </c>
      <c r="O386" s="83">
        <f>+'UNITA E CONSUMI SOTTOUTENZE'!E412*'Articolazione tariffaria'!$F$59*'DATI BOLLETTA'!$D$58</f>
        <v>0</v>
      </c>
      <c r="P386" s="83">
        <f>+'UNITA E CONSUMI SOTTOUTENZE'!E412*'Articolazione tariffaria'!$F$59*'DATI BOLLETTA'!$D$59</f>
        <v>0</v>
      </c>
      <c r="Q386" s="84">
        <f t="shared" si="97"/>
        <v>0</v>
      </c>
      <c r="R386" s="50"/>
      <c r="S386" s="83">
        <f>+'UNITA E CONSUMI SOTTOUTENZE'!E412*'Articolazione tariffaria'!$F$49*'DATI BOLLETTA'!$D$57</f>
        <v>0</v>
      </c>
      <c r="T386" s="83">
        <f>+'UNITA E CONSUMI SOTTOUTENZE'!E412*'Articolazione tariffaria'!$F$50*'DATI BOLLETTA'!$D$58</f>
        <v>0</v>
      </c>
      <c r="U386" s="83">
        <f>+'UNITA E CONSUMI SOTTOUTENZE'!E412*'Articolazione tariffaria'!$F$51*'DATI BOLLETTA'!$D$59</f>
        <v>0</v>
      </c>
      <c r="V386" s="84">
        <f t="shared" si="98"/>
        <v>0</v>
      </c>
      <c r="W386" s="52"/>
      <c r="X386" s="83">
        <f t="shared" si="99"/>
        <v>0</v>
      </c>
      <c r="Y386" s="83">
        <f t="shared" si="100"/>
        <v>0</v>
      </c>
      <c r="Z386" s="83">
        <f t="shared" si="101"/>
        <v>0</v>
      </c>
      <c r="AA386" s="373" t="str">
        <f t="shared" si="95"/>
        <v/>
      </c>
      <c r="AB386" s="52"/>
      <c r="AC386" s="83">
        <f t="shared" si="96"/>
        <v>0</v>
      </c>
      <c r="AE386" s="106">
        <f t="shared" si="102"/>
        <v>0</v>
      </c>
    </row>
    <row r="387" spans="2:31" ht="21" x14ac:dyDescent="0.25">
      <c r="B387" s="363" t="str">
        <f>+IF(COUNTA('UNITA E CONSUMI SOTTOUTENZE'!C413)&gt;0,'UNITA E CONSUMI SOTTOUTENZE'!B413,"")</f>
        <v/>
      </c>
      <c r="D387" s="83">
        <f>+IF(B387="",0,1*'DATI BOLLETTA'!$D$57*'DATI BOLLETTA'!$C$34*'Articolazione tariffaria'!$F$38)</f>
        <v>0</v>
      </c>
      <c r="E387" s="83">
        <f>+IF(B387="",0,1*'DATI BOLLETTA'!$D$58*'DATI BOLLETTA'!$C$34*'Articolazione tariffaria'!$F$39)</f>
        <v>0</v>
      </c>
      <c r="F387" s="83">
        <f>+IF(B387="",0,1*'DATI BOLLETTA'!$D$59*'DATI BOLLETTA'!$C$34*'Articolazione tariffaria'!$F$40)</f>
        <v>0</v>
      </c>
      <c r="G387" s="84">
        <f t="shared" si="93"/>
        <v>0</v>
      </c>
      <c r="H387" s="50"/>
      <c r="I387" s="83">
        <f>+IF('UNITA E CONSUMI SOTTOUTENZE'!E413&gt;'Articolazione tariffaria'!C$18,('UNITA E CONSUMI SOTTOUTENZE'!E413-'Articolazione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SOTTOUTENZE'!E413&gt;'Articolazione tariffaria'!C$17,('UNITA E CONSUMI SOTTOUTENZE'!E413-'Articolazione tariffaria'!C$17)*'Articolazione tariffaria'!F$17+('Articolazione tariffaria'!D$16-'Articolazione tariffaria'!C$16)*'Articolazione tariffaria'!F$16+'Articolazione tariffaria'!D$15*'Articolazione tariffaria'!F$15, IF('UNITA E CONSUMI SOTTOUTENZE'!E413&gt;'Articolazione tariffaria'!C$16,('UNITA E CONSUMI SOTTOUTENZE'!E413-'Articolazione tariffaria'!C$16)*'Articolazione tariffaria'!F$16+'Articolazione tariffaria'!D$15*'Articolazione tariffaria'!F$15,'UNITA E CONSUMI SOTTOUTENZE'!E413*'Articolazione tariffaria'!F$15)))*'DATI BOLLETTA'!D$57</f>
        <v>0</v>
      </c>
      <c r="J387" s="83">
        <f>+'UNITA E CONSUMI SOTTOUTENZE'!E413*'Articolazione tariffaria'!$F$31*'DATI BOLLETTA'!$D$58</f>
        <v>0</v>
      </c>
      <c r="K387" s="83">
        <f>+'UNITA E CONSUMI SOTTOUTENZE'!E413*'Articolazione tariffaria'!$F$32*'DATI BOLLETTA'!$D$59</f>
        <v>0</v>
      </c>
      <c r="L387" s="84">
        <f t="shared" si="94"/>
        <v>0</v>
      </c>
      <c r="M387" s="50"/>
      <c r="N387" s="83">
        <f>+'UNITA E CONSUMI SOTTOUTENZE'!E413*'Articolazione tariffaria'!$F$59*'DATI BOLLETTA'!$D$57</f>
        <v>0</v>
      </c>
      <c r="O387" s="83">
        <f>+'UNITA E CONSUMI SOTTOUTENZE'!E413*'Articolazione tariffaria'!$F$59*'DATI BOLLETTA'!$D$58</f>
        <v>0</v>
      </c>
      <c r="P387" s="83">
        <f>+'UNITA E CONSUMI SOTTOUTENZE'!E413*'Articolazione tariffaria'!$F$59*'DATI BOLLETTA'!$D$59</f>
        <v>0</v>
      </c>
      <c r="Q387" s="84">
        <f t="shared" si="97"/>
        <v>0</v>
      </c>
      <c r="R387" s="50"/>
      <c r="S387" s="83">
        <f>+'UNITA E CONSUMI SOTTOUTENZE'!E413*'Articolazione tariffaria'!$F$49*'DATI BOLLETTA'!$D$57</f>
        <v>0</v>
      </c>
      <c r="T387" s="83">
        <f>+'UNITA E CONSUMI SOTTOUTENZE'!E413*'Articolazione tariffaria'!$F$50*'DATI BOLLETTA'!$D$58</f>
        <v>0</v>
      </c>
      <c r="U387" s="83">
        <f>+'UNITA E CONSUMI SOTTOUTENZE'!E413*'Articolazione tariffaria'!$F$51*'DATI BOLLETTA'!$D$59</f>
        <v>0</v>
      </c>
      <c r="V387" s="84">
        <f t="shared" si="98"/>
        <v>0</v>
      </c>
      <c r="W387" s="52"/>
      <c r="X387" s="83">
        <f t="shared" si="99"/>
        <v>0</v>
      </c>
      <c r="Y387" s="83">
        <f t="shared" si="100"/>
        <v>0</v>
      </c>
      <c r="Z387" s="83">
        <f t="shared" si="101"/>
        <v>0</v>
      </c>
      <c r="AA387" s="373" t="str">
        <f t="shared" si="95"/>
        <v/>
      </c>
      <c r="AB387" s="52"/>
      <c r="AC387" s="83">
        <f t="shared" si="96"/>
        <v>0</v>
      </c>
      <c r="AE387" s="106">
        <f t="shared" si="102"/>
        <v>0</v>
      </c>
    </row>
    <row r="388" spans="2:31" ht="21" x14ac:dyDescent="0.25">
      <c r="B388" s="363" t="str">
        <f>+IF(COUNTA('UNITA E CONSUMI SOTTOUTENZE'!C414)&gt;0,'UNITA E CONSUMI SOTTOUTENZE'!B414,"")</f>
        <v/>
      </c>
      <c r="D388" s="83">
        <f>+IF(B388="",0,1*'DATI BOLLETTA'!$D$57*'DATI BOLLETTA'!$C$34*'Articolazione tariffaria'!$F$38)</f>
        <v>0</v>
      </c>
      <c r="E388" s="83">
        <f>+IF(B388="",0,1*'DATI BOLLETTA'!$D$58*'DATI BOLLETTA'!$C$34*'Articolazione tariffaria'!$F$39)</f>
        <v>0</v>
      </c>
      <c r="F388" s="83">
        <f>+IF(B388="",0,1*'DATI BOLLETTA'!$D$59*'DATI BOLLETTA'!$C$34*'Articolazione tariffaria'!$F$40)</f>
        <v>0</v>
      </c>
      <c r="G388" s="84">
        <f t="shared" si="93"/>
        <v>0</v>
      </c>
      <c r="H388" s="50"/>
      <c r="I388" s="83">
        <f>+IF('UNITA E CONSUMI SOTTOUTENZE'!E414&gt;'Articolazione tariffaria'!C$18,('UNITA E CONSUMI SOTTOUTENZE'!E414-'Articolazione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SOTTOUTENZE'!E414&gt;'Articolazione tariffaria'!C$17,('UNITA E CONSUMI SOTTOUTENZE'!E414-'Articolazione tariffaria'!C$17)*'Articolazione tariffaria'!F$17+('Articolazione tariffaria'!D$16-'Articolazione tariffaria'!C$16)*'Articolazione tariffaria'!F$16+'Articolazione tariffaria'!D$15*'Articolazione tariffaria'!F$15, IF('UNITA E CONSUMI SOTTOUTENZE'!E414&gt;'Articolazione tariffaria'!C$16,('UNITA E CONSUMI SOTTOUTENZE'!E414-'Articolazione tariffaria'!C$16)*'Articolazione tariffaria'!F$16+'Articolazione tariffaria'!D$15*'Articolazione tariffaria'!F$15,'UNITA E CONSUMI SOTTOUTENZE'!E414*'Articolazione tariffaria'!F$15)))*'DATI BOLLETTA'!D$57</f>
        <v>0</v>
      </c>
      <c r="J388" s="83">
        <f>+'UNITA E CONSUMI SOTTOUTENZE'!E414*'Articolazione tariffaria'!$F$31*'DATI BOLLETTA'!$D$58</f>
        <v>0</v>
      </c>
      <c r="K388" s="83">
        <f>+'UNITA E CONSUMI SOTTOUTENZE'!E414*'Articolazione tariffaria'!$F$32*'DATI BOLLETTA'!$D$59</f>
        <v>0</v>
      </c>
      <c r="L388" s="84">
        <f t="shared" si="94"/>
        <v>0</v>
      </c>
      <c r="M388" s="50"/>
      <c r="N388" s="83">
        <f>+'UNITA E CONSUMI SOTTOUTENZE'!E414*'Articolazione tariffaria'!$F$59*'DATI BOLLETTA'!$D$57</f>
        <v>0</v>
      </c>
      <c r="O388" s="83">
        <f>+'UNITA E CONSUMI SOTTOUTENZE'!E414*'Articolazione tariffaria'!$F$59*'DATI BOLLETTA'!$D$58</f>
        <v>0</v>
      </c>
      <c r="P388" s="83">
        <f>+'UNITA E CONSUMI SOTTOUTENZE'!E414*'Articolazione tariffaria'!$F$59*'DATI BOLLETTA'!$D$59</f>
        <v>0</v>
      </c>
      <c r="Q388" s="84">
        <f t="shared" si="97"/>
        <v>0</v>
      </c>
      <c r="R388" s="50"/>
      <c r="S388" s="83">
        <f>+'UNITA E CONSUMI SOTTOUTENZE'!E414*'Articolazione tariffaria'!$F$49*'DATI BOLLETTA'!$D$57</f>
        <v>0</v>
      </c>
      <c r="T388" s="83">
        <f>+'UNITA E CONSUMI SOTTOUTENZE'!E414*'Articolazione tariffaria'!$F$50*'DATI BOLLETTA'!$D$58</f>
        <v>0</v>
      </c>
      <c r="U388" s="83">
        <f>+'UNITA E CONSUMI SOTTOUTENZE'!E414*'Articolazione tariffaria'!$F$51*'DATI BOLLETTA'!$D$59</f>
        <v>0</v>
      </c>
      <c r="V388" s="84">
        <f t="shared" si="98"/>
        <v>0</v>
      </c>
      <c r="W388" s="52"/>
      <c r="X388" s="83">
        <f t="shared" si="99"/>
        <v>0</v>
      </c>
      <c r="Y388" s="83">
        <f t="shared" si="100"/>
        <v>0</v>
      </c>
      <c r="Z388" s="83">
        <f t="shared" si="101"/>
        <v>0</v>
      </c>
      <c r="AA388" s="373" t="str">
        <f t="shared" si="95"/>
        <v/>
      </c>
      <c r="AB388" s="52"/>
      <c r="AC388" s="83">
        <f t="shared" si="96"/>
        <v>0</v>
      </c>
      <c r="AE388" s="106">
        <f t="shared" si="102"/>
        <v>0</v>
      </c>
    </row>
    <row r="389" spans="2:31" ht="21" x14ac:dyDescent="0.25">
      <c r="B389" s="363" t="str">
        <f>+IF(COUNTA('UNITA E CONSUMI SOTTOUTENZE'!C415)&gt;0,'UNITA E CONSUMI SOTTOUTENZE'!B415,"")</f>
        <v/>
      </c>
      <c r="D389" s="83">
        <f>+IF(B389="",0,1*'DATI BOLLETTA'!$D$57*'DATI BOLLETTA'!$C$34*'Articolazione tariffaria'!$F$38)</f>
        <v>0</v>
      </c>
      <c r="E389" s="83">
        <f>+IF(B389="",0,1*'DATI BOLLETTA'!$D$58*'DATI BOLLETTA'!$C$34*'Articolazione tariffaria'!$F$39)</f>
        <v>0</v>
      </c>
      <c r="F389" s="83">
        <f>+IF(B389="",0,1*'DATI BOLLETTA'!$D$59*'DATI BOLLETTA'!$C$34*'Articolazione tariffaria'!$F$40)</f>
        <v>0</v>
      </c>
      <c r="G389" s="84">
        <f t="shared" si="93"/>
        <v>0</v>
      </c>
      <c r="H389" s="50"/>
      <c r="I389" s="83">
        <f>+IF('UNITA E CONSUMI SOTTOUTENZE'!E415&gt;'Articolazione tariffaria'!C$18,('UNITA E CONSUMI SOTTOUTENZE'!E415-'Articolazione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SOTTOUTENZE'!E415&gt;'Articolazione tariffaria'!C$17,('UNITA E CONSUMI SOTTOUTENZE'!E415-'Articolazione tariffaria'!C$17)*'Articolazione tariffaria'!F$17+('Articolazione tariffaria'!D$16-'Articolazione tariffaria'!C$16)*'Articolazione tariffaria'!F$16+'Articolazione tariffaria'!D$15*'Articolazione tariffaria'!F$15, IF('UNITA E CONSUMI SOTTOUTENZE'!E415&gt;'Articolazione tariffaria'!C$16,('UNITA E CONSUMI SOTTOUTENZE'!E415-'Articolazione tariffaria'!C$16)*'Articolazione tariffaria'!F$16+'Articolazione tariffaria'!D$15*'Articolazione tariffaria'!F$15,'UNITA E CONSUMI SOTTOUTENZE'!E415*'Articolazione tariffaria'!F$15)))*'DATI BOLLETTA'!D$57</f>
        <v>0</v>
      </c>
      <c r="J389" s="83">
        <f>+'UNITA E CONSUMI SOTTOUTENZE'!E415*'Articolazione tariffaria'!$F$31*'DATI BOLLETTA'!$D$58</f>
        <v>0</v>
      </c>
      <c r="K389" s="83">
        <f>+'UNITA E CONSUMI SOTTOUTENZE'!E415*'Articolazione tariffaria'!$F$32*'DATI BOLLETTA'!$D$59</f>
        <v>0</v>
      </c>
      <c r="L389" s="84">
        <f t="shared" si="94"/>
        <v>0</v>
      </c>
      <c r="M389" s="50"/>
      <c r="N389" s="83">
        <f>+'UNITA E CONSUMI SOTTOUTENZE'!E415*'Articolazione tariffaria'!$F$59*'DATI BOLLETTA'!$D$57</f>
        <v>0</v>
      </c>
      <c r="O389" s="83">
        <f>+'UNITA E CONSUMI SOTTOUTENZE'!E415*'Articolazione tariffaria'!$F$59*'DATI BOLLETTA'!$D$58</f>
        <v>0</v>
      </c>
      <c r="P389" s="83">
        <f>+'UNITA E CONSUMI SOTTOUTENZE'!E415*'Articolazione tariffaria'!$F$59*'DATI BOLLETTA'!$D$59</f>
        <v>0</v>
      </c>
      <c r="Q389" s="84">
        <f t="shared" si="97"/>
        <v>0</v>
      </c>
      <c r="R389" s="50"/>
      <c r="S389" s="83">
        <f>+'UNITA E CONSUMI SOTTOUTENZE'!E415*'Articolazione tariffaria'!$F$49*'DATI BOLLETTA'!$D$57</f>
        <v>0</v>
      </c>
      <c r="T389" s="83">
        <f>+'UNITA E CONSUMI SOTTOUTENZE'!E415*'Articolazione tariffaria'!$F$50*'DATI BOLLETTA'!$D$58</f>
        <v>0</v>
      </c>
      <c r="U389" s="83">
        <f>+'UNITA E CONSUMI SOTTOUTENZE'!E415*'Articolazione tariffaria'!$F$51*'DATI BOLLETTA'!$D$59</f>
        <v>0</v>
      </c>
      <c r="V389" s="84">
        <f t="shared" si="98"/>
        <v>0</v>
      </c>
      <c r="W389" s="52"/>
      <c r="X389" s="83">
        <f t="shared" si="99"/>
        <v>0</v>
      </c>
      <c r="Y389" s="83">
        <f t="shared" si="100"/>
        <v>0</v>
      </c>
      <c r="Z389" s="83">
        <f t="shared" si="101"/>
        <v>0</v>
      </c>
      <c r="AA389" s="373" t="str">
        <f t="shared" si="95"/>
        <v/>
      </c>
      <c r="AB389" s="52"/>
      <c r="AC389" s="83">
        <f t="shared" si="96"/>
        <v>0</v>
      </c>
      <c r="AE389" s="106">
        <f t="shared" si="102"/>
        <v>0</v>
      </c>
    </row>
    <row r="390" spans="2:31" ht="21" x14ac:dyDescent="0.25">
      <c r="B390" s="363" t="str">
        <f>+IF(COUNTA('UNITA E CONSUMI SOTTOUTENZE'!C416)&gt;0,'UNITA E CONSUMI SOTTOUTENZE'!B416,"")</f>
        <v/>
      </c>
      <c r="D390" s="83">
        <f>+IF(B390="",0,1*'DATI BOLLETTA'!$D$57*'DATI BOLLETTA'!$C$34*'Articolazione tariffaria'!$F$38)</f>
        <v>0</v>
      </c>
      <c r="E390" s="83">
        <f>+IF(B390="",0,1*'DATI BOLLETTA'!$D$58*'DATI BOLLETTA'!$C$34*'Articolazione tariffaria'!$F$39)</f>
        <v>0</v>
      </c>
      <c r="F390" s="83">
        <f>+IF(B390="",0,1*'DATI BOLLETTA'!$D$59*'DATI BOLLETTA'!$C$34*'Articolazione tariffaria'!$F$40)</f>
        <v>0</v>
      </c>
      <c r="G390" s="84">
        <f t="shared" si="93"/>
        <v>0</v>
      </c>
      <c r="H390" s="50"/>
      <c r="I390" s="83">
        <f>+IF('UNITA E CONSUMI SOTTOUTENZE'!E416&gt;'Articolazione tariffaria'!C$18,('UNITA E CONSUMI SOTTOUTENZE'!E416-'Articolazione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SOTTOUTENZE'!E416&gt;'Articolazione tariffaria'!C$17,('UNITA E CONSUMI SOTTOUTENZE'!E416-'Articolazione tariffaria'!C$17)*'Articolazione tariffaria'!F$17+('Articolazione tariffaria'!D$16-'Articolazione tariffaria'!C$16)*'Articolazione tariffaria'!F$16+'Articolazione tariffaria'!D$15*'Articolazione tariffaria'!F$15, IF('UNITA E CONSUMI SOTTOUTENZE'!E416&gt;'Articolazione tariffaria'!C$16,('UNITA E CONSUMI SOTTOUTENZE'!E416-'Articolazione tariffaria'!C$16)*'Articolazione tariffaria'!F$16+'Articolazione tariffaria'!D$15*'Articolazione tariffaria'!F$15,'UNITA E CONSUMI SOTTOUTENZE'!E416*'Articolazione tariffaria'!F$15)))*'DATI BOLLETTA'!D$57</f>
        <v>0</v>
      </c>
      <c r="J390" s="83">
        <f>+'UNITA E CONSUMI SOTTOUTENZE'!E416*'Articolazione tariffaria'!$F$31*'DATI BOLLETTA'!$D$58</f>
        <v>0</v>
      </c>
      <c r="K390" s="83">
        <f>+'UNITA E CONSUMI SOTTOUTENZE'!E416*'Articolazione tariffaria'!$F$32*'DATI BOLLETTA'!$D$59</f>
        <v>0</v>
      </c>
      <c r="L390" s="84">
        <f t="shared" si="94"/>
        <v>0</v>
      </c>
      <c r="M390" s="50"/>
      <c r="N390" s="83">
        <f>+'UNITA E CONSUMI SOTTOUTENZE'!E416*'Articolazione tariffaria'!$F$59*'DATI BOLLETTA'!$D$57</f>
        <v>0</v>
      </c>
      <c r="O390" s="83">
        <f>+'UNITA E CONSUMI SOTTOUTENZE'!E416*'Articolazione tariffaria'!$F$59*'DATI BOLLETTA'!$D$58</f>
        <v>0</v>
      </c>
      <c r="P390" s="83">
        <f>+'UNITA E CONSUMI SOTTOUTENZE'!E416*'Articolazione tariffaria'!$F$59*'DATI BOLLETTA'!$D$59</f>
        <v>0</v>
      </c>
      <c r="Q390" s="84">
        <f t="shared" si="97"/>
        <v>0</v>
      </c>
      <c r="R390" s="50"/>
      <c r="S390" s="83">
        <f>+'UNITA E CONSUMI SOTTOUTENZE'!E416*'Articolazione tariffaria'!$F$49*'DATI BOLLETTA'!$D$57</f>
        <v>0</v>
      </c>
      <c r="T390" s="83">
        <f>+'UNITA E CONSUMI SOTTOUTENZE'!E416*'Articolazione tariffaria'!$F$50*'DATI BOLLETTA'!$D$58</f>
        <v>0</v>
      </c>
      <c r="U390" s="83">
        <f>+'UNITA E CONSUMI SOTTOUTENZE'!E416*'Articolazione tariffaria'!$F$51*'DATI BOLLETTA'!$D$59</f>
        <v>0</v>
      </c>
      <c r="V390" s="84">
        <f t="shared" si="98"/>
        <v>0</v>
      </c>
      <c r="W390" s="52"/>
      <c r="X390" s="83">
        <f t="shared" si="99"/>
        <v>0</v>
      </c>
      <c r="Y390" s="83">
        <f t="shared" si="100"/>
        <v>0</v>
      </c>
      <c r="Z390" s="83">
        <f t="shared" si="101"/>
        <v>0</v>
      </c>
      <c r="AA390" s="373" t="str">
        <f t="shared" si="95"/>
        <v/>
      </c>
      <c r="AB390" s="52"/>
      <c r="AC390" s="83">
        <f t="shared" si="96"/>
        <v>0</v>
      </c>
      <c r="AE390" s="106">
        <f t="shared" si="102"/>
        <v>0</v>
      </c>
    </row>
    <row r="391" spans="2:31" ht="21" x14ac:dyDescent="0.25">
      <c r="B391" s="363" t="str">
        <f>+IF(COUNTA('UNITA E CONSUMI SOTTOUTENZE'!C417)&gt;0,'UNITA E CONSUMI SOTTOUTENZE'!B417,"")</f>
        <v/>
      </c>
      <c r="D391" s="83">
        <f>+IF(B391="",0,1*'DATI BOLLETTA'!$D$57*'DATI BOLLETTA'!$C$34*'Articolazione tariffaria'!$F$38)</f>
        <v>0</v>
      </c>
      <c r="E391" s="83">
        <f>+IF(B391="",0,1*'DATI BOLLETTA'!$D$58*'DATI BOLLETTA'!$C$34*'Articolazione tariffaria'!$F$39)</f>
        <v>0</v>
      </c>
      <c r="F391" s="83">
        <f>+IF(B391="",0,1*'DATI BOLLETTA'!$D$59*'DATI BOLLETTA'!$C$34*'Articolazione tariffaria'!$F$40)</f>
        <v>0</v>
      </c>
      <c r="G391" s="84">
        <f t="shared" si="93"/>
        <v>0</v>
      </c>
      <c r="H391" s="50"/>
      <c r="I391" s="83">
        <f>+IF('UNITA E CONSUMI SOTTOUTENZE'!E417&gt;'Articolazione tariffaria'!C$18,('UNITA E CONSUMI SOTTOUTENZE'!E417-'Articolazione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SOTTOUTENZE'!E417&gt;'Articolazione tariffaria'!C$17,('UNITA E CONSUMI SOTTOUTENZE'!E417-'Articolazione tariffaria'!C$17)*'Articolazione tariffaria'!F$17+('Articolazione tariffaria'!D$16-'Articolazione tariffaria'!C$16)*'Articolazione tariffaria'!F$16+'Articolazione tariffaria'!D$15*'Articolazione tariffaria'!F$15, IF('UNITA E CONSUMI SOTTOUTENZE'!E417&gt;'Articolazione tariffaria'!C$16,('UNITA E CONSUMI SOTTOUTENZE'!E417-'Articolazione tariffaria'!C$16)*'Articolazione tariffaria'!F$16+'Articolazione tariffaria'!D$15*'Articolazione tariffaria'!F$15,'UNITA E CONSUMI SOTTOUTENZE'!E417*'Articolazione tariffaria'!F$15)))*'DATI BOLLETTA'!D$57</f>
        <v>0</v>
      </c>
      <c r="J391" s="83">
        <f>+'UNITA E CONSUMI SOTTOUTENZE'!E417*'Articolazione tariffaria'!$F$31*'DATI BOLLETTA'!$D$58</f>
        <v>0</v>
      </c>
      <c r="K391" s="83">
        <f>+'UNITA E CONSUMI SOTTOUTENZE'!E417*'Articolazione tariffaria'!$F$32*'DATI BOLLETTA'!$D$59</f>
        <v>0</v>
      </c>
      <c r="L391" s="84">
        <f t="shared" si="94"/>
        <v>0</v>
      </c>
      <c r="M391" s="50"/>
      <c r="N391" s="83">
        <f>+'UNITA E CONSUMI SOTTOUTENZE'!E417*'Articolazione tariffaria'!$F$59*'DATI BOLLETTA'!$D$57</f>
        <v>0</v>
      </c>
      <c r="O391" s="83">
        <f>+'UNITA E CONSUMI SOTTOUTENZE'!E417*'Articolazione tariffaria'!$F$59*'DATI BOLLETTA'!$D$58</f>
        <v>0</v>
      </c>
      <c r="P391" s="83">
        <f>+'UNITA E CONSUMI SOTTOUTENZE'!E417*'Articolazione tariffaria'!$F$59*'DATI BOLLETTA'!$D$59</f>
        <v>0</v>
      </c>
      <c r="Q391" s="84">
        <f t="shared" si="97"/>
        <v>0</v>
      </c>
      <c r="R391" s="50"/>
      <c r="S391" s="83">
        <f>+'UNITA E CONSUMI SOTTOUTENZE'!E417*'Articolazione tariffaria'!$F$49*'DATI BOLLETTA'!$D$57</f>
        <v>0</v>
      </c>
      <c r="T391" s="83">
        <f>+'UNITA E CONSUMI SOTTOUTENZE'!E417*'Articolazione tariffaria'!$F$50*'DATI BOLLETTA'!$D$58</f>
        <v>0</v>
      </c>
      <c r="U391" s="83">
        <f>+'UNITA E CONSUMI SOTTOUTENZE'!E417*'Articolazione tariffaria'!$F$51*'DATI BOLLETTA'!$D$59</f>
        <v>0</v>
      </c>
      <c r="V391" s="84">
        <f t="shared" si="98"/>
        <v>0</v>
      </c>
      <c r="W391" s="52"/>
      <c r="X391" s="83">
        <f t="shared" si="99"/>
        <v>0</v>
      </c>
      <c r="Y391" s="83">
        <f t="shared" si="100"/>
        <v>0</v>
      </c>
      <c r="Z391" s="83">
        <f t="shared" si="101"/>
        <v>0</v>
      </c>
      <c r="AA391" s="373" t="str">
        <f t="shared" si="95"/>
        <v/>
      </c>
      <c r="AB391" s="52"/>
      <c r="AC391" s="83">
        <f t="shared" si="96"/>
        <v>0</v>
      </c>
      <c r="AE391" s="106">
        <f t="shared" si="102"/>
        <v>0</v>
      </c>
    </row>
    <row r="392" spans="2:31" ht="21" x14ac:dyDescent="0.25">
      <c r="B392" s="363" t="str">
        <f>+IF(COUNTA('UNITA E CONSUMI SOTTOUTENZE'!C418)&gt;0,'UNITA E CONSUMI SOTTOUTENZE'!B418,"")</f>
        <v/>
      </c>
      <c r="D392" s="83">
        <f>+IF(B392="",0,1*'DATI BOLLETTA'!$D$57*'DATI BOLLETTA'!$C$34*'Articolazione tariffaria'!$F$38)</f>
        <v>0</v>
      </c>
      <c r="E392" s="83">
        <f>+IF(B392="",0,1*'DATI BOLLETTA'!$D$58*'DATI BOLLETTA'!$C$34*'Articolazione tariffaria'!$F$39)</f>
        <v>0</v>
      </c>
      <c r="F392" s="83">
        <f>+IF(B392="",0,1*'DATI BOLLETTA'!$D$59*'DATI BOLLETTA'!$C$34*'Articolazione tariffaria'!$F$40)</f>
        <v>0</v>
      </c>
      <c r="G392" s="84">
        <f t="shared" si="93"/>
        <v>0</v>
      </c>
      <c r="H392" s="50"/>
      <c r="I392" s="83">
        <f>+IF('UNITA E CONSUMI SOTTOUTENZE'!E418&gt;'Articolazione tariffaria'!C$18,('UNITA E CONSUMI SOTTOUTENZE'!E418-'Articolazione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SOTTOUTENZE'!E418&gt;'Articolazione tariffaria'!C$17,('UNITA E CONSUMI SOTTOUTENZE'!E418-'Articolazione tariffaria'!C$17)*'Articolazione tariffaria'!F$17+('Articolazione tariffaria'!D$16-'Articolazione tariffaria'!C$16)*'Articolazione tariffaria'!F$16+'Articolazione tariffaria'!D$15*'Articolazione tariffaria'!F$15, IF('UNITA E CONSUMI SOTTOUTENZE'!E418&gt;'Articolazione tariffaria'!C$16,('UNITA E CONSUMI SOTTOUTENZE'!E418-'Articolazione tariffaria'!C$16)*'Articolazione tariffaria'!F$16+'Articolazione tariffaria'!D$15*'Articolazione tariffaria'!F$15,'UNITA E CONSUMI SOTTOUTENZE'!E418*'Articolazione tariffaria'!F$15)))*'DATI BOLLETTA'!D$57</f>
        <v>0</v>
      </c>
      <c r="J392" s="83">
        <f>+'UNITA E CONSUMI SOTTOUTENZE'!E418*'Articolazione tariffaria'!$F$31*'DATI BOLLETTA'!$D$58</f>
        <v>0</v>
      </c>
      <c r="K392" s="83">
        <f>+'UNITA E CONSUMI SOTTOUTENZE'!E418*'Articolazione tariffaria'!$F$32*'DATI BOLLETTA'!$D$59</f>
        <v>0</v>
      </c>
      <c r="L392" s="84">
        <f t="shared" si="94"/>
        <v>0</v>
      </c>
      <c r="M392" s="50"/>
      <c r="N392" s="83">
        <f>+'UNITA E CONSUMI SOTTOUTENZE'!E418*'Articolazione tariffaria'!$F$59*'DATI BOLLETTA'!$D$57</f>
        <v>0</v>
      </c>
      <c r="O392" s="83">
        <f>+'UNITA E CONSUMI SOTTOUTENZE'!E418*'Articolazione tariffaria'!$F$59*'DATI BOLLETTA'!$D$58</f>
        <v>0</v>
      </c>
      <c r="P392" s="83">
        <f>+'UNITA E CONSUMI SOTTOUTENZE'!E418*'Articolazione tariffaria'!$F$59*'DATI BOLLETTA'!$D$59</f>
        <v>0</v>
      </c>
      <c r="Q392" s="84">
        <f t="shared" si="97"/>
        <v>0</v>
      </c>
      <c r="R392" s="50"/>
      <c r="S392" s="83">
        <f>+'UNITA E CONSUMI SOTTOUTENZE'!E418*'Articolazione tariffaria'!$F$49*'DATI BOLLETTA'!$D$57</f>
        <v>0</v>
      </c>
      <c r="T392" s="83">
        <f>+'UNITA E CONSUMI SOTTOUTENZE'!E418*'Articolazione tariffaria'!$F$50*'DATI BOLLETTA'!$D$58</f>
        <v>0</v>
      </c>
      <c r="U392" s="83">
        <f>+'UNITA E CONSUMI SOTTOUTENZE'!E418*'Articolazione tariffaria'!$F$51*'DATI BOLLETTA'!$D$59</f>
        <v>0</v>
      </c>
      <c r="V392" s="84">
        <f t="shared" si="98"/>
        <v>0</v>
      </c>
      <c r="W392" s="52"/>
      <c r="X392" s="83">
        <f t="shared" si="99"/>
        <v>0</v>
      </c>
      <c r="Y392" s="83">
        <f t="shared" si="100"/>
        <v>0</v>
      </c>
      <c r="Z392" s="83">
        <f t="shared" si="101"/>
        <v>0</v>
      </c>
      <c r="AA392" s="373" t="str">
        <f t="shared" si="95"/>
        <v/>
      </c>
      <c r="AB392" s="52"/>
      <c r="AC392" s="83">
        <f t="shared" si="96"/>
        <v>0</v>
      </c>
      <c r="AE392" s="106">
        <f t="shared" si="102"/>
        <v>0</v>
      </c>
    </row>
    <row r="393" spans="2:31" ht="21" x14ac:dyDescent="0.25">
      <c r="B393" s="363" t="str">
        <f>+IF(COUNTA('UNITA E CONSUMI SOTTOUTENZE'!C419)&gt;0,'UNITA E CONSUMI SOTTOUTENZE'!B419,"")</f>
        <v/>
      </c>
      <c r="D393" s="83">
        <f>+IF(B393="",0,1*'DATI BOLLETTA'!$D$57*'DATI BOLLETTA'!$C$34*'Articolazione tariffaria'!$F$38)</f>
        <v>0</v>
      </c>
      <c r="E393" s="83">
        <f>+IF(B393="",0,1*'DATI BOLLETTA'!$D$58*'DATI BOLLETTA'!$C$34*'Articolazione tariffaria'!$F$39)</f>
        <v>0</v>
      </c>
      <c r="F393" s="83">
        <f>+IF(B393="",0,1*'DATI BOLLETTA'!$D$59*'DATI BOLLETTA'!$C$34*'Articolazione tariffaria'!$F$40)</f>
        <v>0</v>
      </c>
      <c r="G393" s="84">
        <f t="shared" si="93"/>
        <v>0</v>
      </c>
      <c r="H393" s="50"/>
      <c r="I393" s="83">
        <f>+IF('UNITA E CONSUMI SOTTOUTENZE'!E419&gt;'Articolazione tariffaria'!C$18,('UNITA E CONSUMI SOTTOUTENZE'!E419-'Articolazione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SOTTOUTENZE'!E419&gt;'Articolazione tariffaria'!C$17,('UNITA E CONSUMI SOTTOUTENZE'!E419-'Articolazione tariffaria'!C$17)*'Articolazione tariffaria'!F$17+('Articolazione tariffaria'!D$16-'Articolazione tariffaria'!C$16)*'Articolazione tariffaria'!F$16+'Articolazione tariffaria'!D$15*'Articolazione tariffaria'!F$15, IF('UNITA E CONSUMI SOTTOUTENZE'!E419&gt;'Articolazione tariffaria'!C$16,('UNITA E CONSUMI SOTTOUTENZE'!E419-'Articolazione tariffaria'!C$16)*'Articolazione tariffaria'!F$16+'Articolazione tariffaria'!D$15*'Articolazione tariffaria'!F$15,'UNITA E CONSUMI SOTTOUTENZE'!E419*'Articolazione tariffaria'!F$15)))*'DATI BOLLETTA'!D$57</f>
        <v>0</v>
      </c>
      <c r="J393" s="83">
        <f>+'UNITA E CONSUMI SOTTOUTENZE'!E419*'Articolazione tariffaria'!$F$31*'DATI BOLLETTA'!$D$58</f>
        <v>0</v>
      </c>
      <c r="K393" s="83">
        <f>+'UNITA E CONSUMI SOTTOUTENZE'!E419*'Articolazione tariffaria'!$F$32*'DATI BOLLETTA'!$D$59</f>
        <v>0</v>
      </c>
      <c r="L393" s="84">
        <f t="shared" si="94"/>
        <v>0</v>
      </c>
      <c r="M393" s="50"/>
      <c r="N393" s="83">
        <f>+'UNITA E CONSUMI SOTTOUTENZE'!E419*'Articolazione tariffaria'!$F$59*'DATI BOLLETTA'!$D$57</f>
        <v>0</v>
      </c>
      <c r="O393" s="83">
        <f>+'UNITA E CONSUMI SOTTOUTENZE'!E419*'Articolazione tariffaria'!$F$59*'DATI BOLLETTA'!$D$58</f>
        <v>0</v>
      </c>
      <c r="P393" s="83">
        <f>+'UNITA E CONSUMI SOTTOUTENZE'!E419*'Articolazione tariffaria'!$F$59*'DATI BOLLETTA'!$D$59</f>
        <v>0</v>
      </c>
      <c r="Q393" s="84">
        <f t="shared" si="97"/>
        <v>0</v>
      </c>
      <c r="R393" s="50"/>
      <c r="S393" s="83">
        <f>+'UNITA E CONSUMI SOTTOUTENZE'!E419*'Articolazione tariffaria'!$F$49*'DATI BOLLETTA'!$D$57</f>
        <v>0</v>
      </c>
      <c r="T393" s="83">
        <f>+'UNITA E CONSUMI SOTTOUTENZE'!E419*'Articolazione tariffaria'!$F$50*'DATI BOLLETTA'!$D$58</f>
        <v>0</v>
      </c>
      <c r="U393" s="83">
        <f>+'UNITA E CONSUMI SOTTOUTENZE'!E419*'Articolazione tariffaria'!$F$51*'DATI BOLLETTA'!$D$59</f>
        <v>0</v>
      </c>
      <c r="V393" s="84">
        <f t="shared" si="98"/>
        <v>0</v>
      </c>
      <c r="W393" s="52"/>
      <c r="X393" s="83">
        <f t="shared" si="99"/>
        <v>0</v>
      </c>
      <c r="Y393" s="83">
        <f t="shared" si="100"/>
        <v>0</v>
      </c>
      <c r="Z393" s="83">
        <f t="shared" si="101"/>
        <v>0</v>
      </c>
      <c r="AA393" s="373" t="str">
        <f t="shared" si="95"/>
        <v/>
      </c>
      <c r="AB393" s="52"/>
      <c r="AC393" s="83">
        <f t="shared" si="96"/>
        <v>0</v>
      </c>
      <c r="AE393" s="106">
        <f t="shared" si="102"/>
        <v>0</v>
      </c>
    </row>
    <row r="394" spans="2:31" ht="21" x14ac:dyDescent="0.25">
      <c r="B394" s="363" t="str">
        <f>+IF(COUNTA('UNITA E CONSUMI SOTTOUTENZE'!C420)&gt;0,'UNITA E CONSUMI SOTTOUTENZE'!B420,"")</f>
        <v/>
      </c>
      <c r="D394" s="83">
        <f>+IF(B394="",0,1*'DATI BOLLETTA'!$D$57*'DATI BOLLETTA'!$C$34*'Articolazione tariffaria'!$F$38)</f>
        <v>0</v>
      </c>
      <c r="E394" s="83">
        <f>+IF(B394="",0,1*'DATI BOLLETTA'!$D$58*'DATI BOLLETTA'!$C$34*'Articolazione tariffaria'!$F$39)</f>
        <v>0</v>
      </c>
      <c r="F394" s="83">
        <f>+IF(B394="",0,1*'DATI BOLLETTA'!$D$59*'DATI BOLLETTA'!$C$34*'Articolazione tariffaria'!$F$40)</f>
        <v>0</v>
      </c>
      <c r="G394" s="84">
        <f t="shared" si="93"/>
        <v>0</v>
      </c>
      <c r="H394" s="50"/>
      <c r="I394" s="83">
        <f>+IF('UNITA E CONSUMI SOTTOUTENZE'!E420&gt;'Articolazione tariffaria'!C$18,('UNITA E CONSUMI SOTTOUTENZE'!E420-'Articolazione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SOTTOUTENZE'!E420&gt;'Articolazione tariffaria'!C$17,('UNITA E CONSUMI SOTTOUTENZE'!E420-'Articolazione tariffaria'!C$17)*'Articolazione tariffaria'!F$17+('Articolazione tariffaria'!D$16-'Articolazione tariffaria'!C$16)*'Articolazione tariffaria'!F$16+'Articolazione tariffaria'!D$15*'Articolazione tariffaria'!F$15, IF('UNITA E CONSUMI SOTTOUTENZE'!E420&gt;'Articolazione tariffaria'!C$16,('UNITA E CONSUMI SOTTOUTENZE'!E420-'Articolazione tariffaria'!C$16)*'Articolazione tariffaria'!F$16+'Articolazione tariffaria'!D$15*'Articolazione tariffaria'!F$15,'UNITA E CONSUMI SOTTOUTENZE'!E420*'Articolazione tariffaria'!F$15)))*'DATI BOLLETTA'!D$57</f>
        <v>0</v>
      </c>
      <c r="J394" s="83">
        <f>+'UNITA E CONSUMI SOTTOUTENZE'!E420*'Articolazione tariffaria'!$F$31*'DATI BOLLETTA'!$D$58</f>
        <v>0</v>
      </c>
      <c r="K394" s="83">
        <f>+'UNITA E CONSUMI SOTTOUTENZE'!E420*'Articolazione tariffaria'!$F$32*'DATI BOLLETTA'!$D$59</f>
        <v>0</v>
      </c>
      <c r="L394" s="84">
        <f t="shared" si="94"/>
        <v>0</v>
      </c>
      <c r="M394" s="50"/>
      <c r="N394" s="83">
        <f>+'UNITA E CONSUMI SOTTOUTENZE'!E420*'Articolazione tariffaria'!$F$59*'DATI BOLLETTA'!$D$57</f>
        <v>0</v>
      </c>
      <c r="O394" s="83">
        <f>+'UNITA E CONSUMI SOTTOUTENZE'!E420*'Articolazione tariffaria'!$F$59*'DATI BOLLETTA'!$D$58</f>
        <v>0</v>
      </c>
      <c r="P394" s="83">
        <f>+'UNITA E CONSUMI SOTTOUTENZE'!E420*'Articolazione tariffaria'!$F$59*'DATI BOLLETTA'!$D$59</f>
        <v>0</v>
      </c>
      <c r="Q394" s="84">
        <f t="shared" si="97"/>
        <v>0</v>
      </c>
      <c r="R394" s="50"/>
      <c r="S394" s="83">
        <f>+'UNITA E CONSUMI SOTTOUTENZE'!E420*'Articolazione tariffaria'!$F$49*'DATI BOLLETTA'!$D$57</f>
        <v>0</v>
      </c>
      <c r="T394" s="83">
        <f>+'UNITA E CONSUMI SOTTOUTENZE'!E420*'Articolazione tariffaria'!$F$50*'DATI BOLLETTA'!$D$58</f>
        <v>0</v>
      </c>
      <c r="U394" s="83">
        <f>+'UNITA E CONSUMI SOTTOUTENZE'!E420*'Articolazione tariffaria'!$F$51*'DATI BOLLETTA'!$D$59</f>
        <v>0</v>
      </c>
      <c r="V394" s="84">
        <f t="shared" si="98"/>
        <v>0</v>
      </c>
      <c r="W394" s="52"/>
      <c r="X394" s="83">
        <f t="shared" si="99"/>
        <v>0</v>
      </c>
      <c r="Y394" s="83">
        <f t="shared" si="100"/>
        <v>0</v>
      </c>
      <c r="Z394" s="83">
        <f t="shared" si="101"/>
        <v>0</v>
      </c>
      <c r="AA394" s="373" t="str">
        <f t="shared" si="95"/>
        <v/>
      </c>
      <c r="AB394" s="52"/>
      <c r="AC394" s="83">
        <f t="shared" si="96"/>
        <v>0</v>
      </c>
      <c r="AE394" s="106">
        <f t="shared" si="102"/>
        <v>0</v>
      </c>
    </row>
    <row r="395" spans="2:31" ht="21" x14ac:dyDescent="0.25">
      <c r="B395" s="363" t="str">
        <f>+IF(COUNTA('UNITA E CONSUMI SOTTOUTENZE'!C421)&gt;0,'UNITA E CONSUMI SOTTOUTENZE'!B421,"")</f>
        <v/>
      </c>
      <c r="D395" s="83">
        <f>+IF(B395="",0,1*'DATI BOLLETTA'!$D$57*'DATI BOLLETTA'!$C$34*'Articolazione tariffaria'!$F$38)</f>
        <v>0</v>
      </c>
      <c r="E395" s="83">
        <f>+IF(B395="",0,1*'DATI BOLLETTA'!$D$58*'DATI BOLLETTA'!$C$34*'Articolazione tariffaria'!$F$39)</f>
        <v>0</v>
      </c>
      <c r="F395" s="83">
        <f>+IF(B395="",0,1*'DATI BOLLETTA'!$D$59*'DATI BOLLETTA'!$C$34*'Articolazione tariffaria'!$F$40)</f>
        <v>0</v>
      </c>
      <c r="G395" s="84">
        <f t="shared" si="93"/>
        <v>0</v>
      </c>
      <c r="H395" s="50"/>
      <c r="I395" s="83">
        <f>+IF('UNITA E CONSUMI SOTTOUTENZE'!E421&gt;'Articolazione tariffaria'!C$18,('UNITA E CONSUMI SOTTOUTENZE'!E421-'Articolazione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SOTTOUTENZE'!E421&gt;'Articolazione tariffaria'!C$17,('UNITA E CONSUMI SOTTOUTENZE'!E421-'Articolazione tariffaria'!C$17)*'Articolazione tariffaria'!F$17+('Articolazione tariffaria'!D$16-'Articolazione tariffaria'!C$16)*'Articolazione tariffaria'!F$16+'Articolazione tariffaria'!D$15*'Articolazione tariffaria'!F$15, IF('UNITA E CONSUMI SOTTOUTENZE'!E421&gt;'Articolazione tariffaria'!C$16,('UNITA E CONSUMI SOTTOUTENZE'!E421-'Articolazione tariffaria'!C$16)*'Articolazione tariffaria'!F$16+'Articolazione tariffaria'!D$15*'Articolazione tariffaria'!F$15,'UNITA E CONSUMI SOTTOUTENZE'!E421*'Articolazione tariffaria'!F$15)))*'DATI BOLLETTA'!D$57</f>
        <v>0</v>
      </c>
      <c r="J395" s="83">
        <f>+'UNITA E CONSUMI SOTTOUTENZE'!E421*'Articolazione tariffaria'!$F$31*'DATI BOLLETTA'!$D$58</f>
        <v>0</v>
      </c>
      <c r="K395" s="83">
        <f>+'UNITA E CONSUMI SOTTOUTENZE'!E421*'Articolazione tariffaria'!$F$32*'DATI BOLLETTA'!$D$59</f>
        <v>0</v>
      </c>
      <c r="L395" s="84">
        <f t="shared" si="94"/>
        <v>0</v>
      </c>
      <c r="M395" s="50"/>
      <c r="N395" s="83">
        <f>+'UNITA E CONSUMI SOTTOUTENZE'!E421*'Articolazione tariffaria'!$F$59*'DATI BOLLETTA'!$D$57</f>
        <v>0</v>
      </c>
      <c r="O395" s="83">
        <f>+'UNITA E CONSUMI SOTTOUTENZE'!E421*'Articolazione tariffaria'!$F$59*'DATI BOLLETTA'!$D$58</f>
        <v>0</v>
      </c>
      <c r="P395" s="83">
        <f>+'UNITA E CONSUMI SOTTOUTENZE'!E421*'Articolazione tariffaria'!$F$59*'DATI BOLLETTA'!$D$59</f>
        <v>0</v>
      </c>
      <c r="Q395" s="84">
        <f t="shared" si="97"/>
        <v>0</v>
      </c>
      <c r="R395" s="50"/>
      <c r="S395" s="83">
        <f>+'UNITA E CONSUMI SOTTOUTENZE'!E421*'Articolazione tariffaria'!$F$49*'DATI BOLLETTA'!$D$57</f>
        <v>0</v>
      </c>
      <c r="T395" s="83">
        <f>+'UNITA E CONSUMI SOTTOUTENZE'!E421*'Articolazione tariffaria'!$F$50*'DATI BOLLETTA'!$D$58</f>
        <v>0</v>
      </c>
      <c r="U395" s="83">
        <f>+'UNITA E CONSUMI SOTTOUTENZE'!E421*'Articolazione tariffaria'!$F$51*'DATI BOLLETTA'!$D$59</f>
        <v>0</v>
      </c>
      <c r="V395" s="84">
        <f t="shared" si="98"/>
        <v>0</v>
      </c>
      <c r="W395" s="52"/>
      <c r="X395" s="83">
        <f t="shared" si="99"/>
        <v>0</v>
      </c>
      <c r="Y395" s="83">
        <f t="shared" si="100"/>
        <v>0</v>
      </c>
      <c r="Z395" s="83">
        <f t="shared" si="101"/>
        <v>0</v>
      </c>
      <c r="AA395" s="373" t="str">
        <f t="shared" si="95"/>
        <v/>
      </c>
      <c r="AB395" s="52"/>
      <c r="AC395" s="83">
        <f t="shared" si="96"/>
        <v>0</v>
      </c>
      <c r="AE395" s="106">
        <f t="shared" si="102"/>
        <v>0</v>
      </c>
    </row>
    <row r="396" spans="2:31" ht="21" x14ac:dyDescent="0.25">
      <c r="B396" s="363" t="str">
        <f>+IF(COUNTA('UNITA E CONSUMI SOTTOUTENZE'!C422)&gt;0,'UNITA E CONSUMI SOTTOUTENZE'!B422,"")</f>
        <v/>
      </c>
      <c r="D396" s="83">
        <f>+IF(B396="",0,1*'DATI BOLLETTA'!$D$57*'DATI BOLLETTA'!$C$34*'Articolazione tariffaria'!$F$38)</f>
        <v>0</v>
      </c>
      <c r="E396" s="83">
        <f>+IF(B396="",0,1*'DATI BOLLETTA'!$D$58*'DATI BOLLETTA'!$C$34*'Articolazione tariffaria'!$F$39)</f>
        <v>0</v>
      </c>
      <c r="F396" s="83">
        <f>+IF(B396="",0,1*'DATI BOLLETTA'!$D$59*'DATI BOLLETTA'!$C$34*'Articolazione tariffaria'!$F$40)</f>
        <v>0</v>
      </c>
      <c r="G396" s="84">
        <f t="shared" si="93"/>
        <v>0</v>
      </c>
      <c r="H396" s="50"/>
      <c r="I396" s="83">
        <f>+IF('UNITA E CONSUMI SOTTOUTENZE'!E422&gt;'Articolazione tariffaria'!C$18,('UNITA E CONSUMI SOTTOUTENZE'!E422-'Articolazione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SOTTOUTENZE'!E422&gt;'Articolazione tariffaria'!C$17,('UNITA E CONSUMI SOTTOUTENZE'!E422-'Articolazione tariffaria'!C$17)*'Articolazione tariffaria'!F$17+('Articolazione tariffaria'!D$16-'Articolazione tariffaria'!C$16)*'Articolazione tariffaria'!F$16+'Articolazione tariffaria'!D$15*'Articolazione tariffaria'!F$15, IF('UNITA E CONSUMI SOTTOUTENZE'!E422&gt;'Articolazione tariffaria'!C$16,('UNITA E CONSUMI SOTTOUTENZE'!E422-'Articolazione tariffaria'!C$16)*'Articolazione tariffaria'!F$16+'Articolazione tariffaria'!D$15*'Articolazione tariffaria'!F$15,'UNITA E CONSUMI SOTTOUTENZE'!E422*'Articolazione tariffaria'!F$15)))*'DATI BOLLETTA'!D$57</f>
        <v>0</v>
      </c>
      <c r="J396" s="83">
        <f>+'UNITA E CONSUMI SOTTOUTENZE'!E422*'Articolazione tariffaria'!$F$31*'DATI BOLLETTA'!$D$58</f>
        <v>0</v>
      </c>
      <c r="K396" s="83">
        <f>+'UNITA E CONSUMI SOTTOUTENZE'!E422*'Articolazione tariffaria'!$F$32*'DATI BOLLETTA'!$D$59</f>
        <v>0</v>
      </c>
      <c r="L396" s="84">
        <f t="shared" si="94"/>
        <v>0</v>
      </c>
      <c r="M396" s="50"/>
      <c r="N396" s="83">
        <f>+'UNITA E CONSUMI SOTTOUTENZE'!E422*'Articolazione tariffaria'!$F$59*'DATI BOLLETTA'!$D$57</f>
        <v>0</v>
      </c>
      <c r="O396" s="83">
        <f>+'UNITA E CONSUMI SOTTOUTENZE'!E422*'Articolazione tariffaria'!$F$59*'DATI BOLLETTA'!$D$58</f>
        <v>0</v>
      </c>
      <c r="P396" s="83">
        <f>+'UNITA E CONSUMI SOTTOUTENZE'!E422*'Articolazione tariffaria'!$F$59*'DATI BOLLETTA'!$D$59</f>
        <v>0</v>
      </c>
      <c r="Q396" s="84">
        <f t="shared" si="97"/>
        <v>0</v>
      </c>
      <c r="R396" s="50"/>
      <c r="S396" s="83">
        <f>+'UNITA E CONSUMI SOTTOUTENZE'!E422*'Articolazione tariffaria'!$F$49*'DATI BOLLETTA'!$D$57</f>
        <v>0</v>
      </c>
      <c r="T396" s="83">
        <f>+'UNITA E CONSUMI SOTTOUTENZE'!E422*'Articolazione tariffaria'!$F$50*'DATI BOLLETTA'!$D$58</f>
        <v>0</v>
      </c>
      <c r="U396" s="83">
        <f>+'UNITA E CONSUMI SOTTOUTENZE'!E422*'Articolazione tariffaria'!$F$51*'DATI BOLLETTA'!$D$59</f>
        <v>0</v>
      </c>
      <c r="V396" s="84">
        <f t="shared" si="98"/>
        <v>0</v>
      </c>
      <c r="W396" s="52"/>
      <c r="X396" s="83">
        <f t="shared" si="99"/>
        <v>0</v>
      </c>
      <c r="Y396" s="83">
        <f t="shared" si="100"/>
        <v>0</v>
      </c>
      <c r="Z396" s="83">
        <f t="shared" si="101"/>
        <v>0</v>
      </c>
      <c r="AA396" s="373" t="str">
        <f t="shared" si="95"/>
        <v/>
      </c>
      <c r="AB396" s="52"/>
      <c r="AC396" s="83">
        <f t="shared" si="96"/>
        <v>0</v>
      </c>
      <c r="AE396" s="106">
        <f t="shared" si="102"/>
        <v>0</v>
      </c>
    </row>
    <row r="397" spans="2:31" s="54" customFormat="1" ht="7.5" customHeight="1" x14ac:dyDescent="0.25">
      <c r="D397" s="55"/>
      <c r="E397" s="55"/>
      <c r="F397" s="55"/>
      <c r="G397" s="56"/>
      <c r="H397" s="57"/>
      <c r="I397" s="55"/>
      <c r="J397" s="55"/>
      <c r="K397" s="55"/>
      <c r="L397" s="56"/>
      <c r="M397" s="57"/>
      <c r="N397" s="55"/>
      <c r="O397" s="55"/>
      <c r="P397" s="55"/>
      <c r="Q397" s="56"/>
      <c r="R397" s="57"/>
      <c r="S397" s="55"/>
      <c r="T397" s="55"/>
      <c r="U397" s="55"/>
      <c r="V397" s="56"/>
      <c r="W397" s="57"/>
      <c r="X397" s="55"/>
      <c r="Y397" s="55"/>
      <c r="Z397" s="55"/>
      <c r="AA397" s="377"/>
      <c r="AB397" s="57"/>
      <c r="AC397" s="55"/>
      <c r="AD397" s="60"/>
      <c r="AE397" s="61"/>
    </row>
    <row r="398" spans="2:31" x14ac:dyDescent="0.25">
      <c r="B398" s="74" t="str">
        <f>+'UNITA E CONSUMI SOTTOUTENZE'!B12</f>
        <v>USO NON DOMESTICO COMMERCIALE E ARTIGIANALE</v>
      </c>
      <c r="C398" s="45"/>
      <c r="D398" s="46"/>
      <c r="E398" s="46"/>
      <c r="F398" s="46"/>
      <c r="G398" s="49"/>
      <c r="H398" s="50"/>
      <c r="I398" s="46"/>
      <c r="J398" s="46"/>
      <c r="K398" s="46"/>
      <c r="L398" s="49"/>
      <c r="M398" s="50"/>
      <c r="N398" s="46"/>
      <c r="O398" s="46"/>
      <c r="P398" s="46"/>
      <c r="Q398" s="49"/>
      <c r="R398" s="50"/>
      <c r="S398" s="46"/>
      <c r="T398" s="46"/>
      <c r="U398" s="46"/>
      <c r="V398" s="49"/>
      <c r="W398" s="52"/>
      <c r="X398" s="46"/>
      <c r="Y398" s="46"/>
      <c r="Z398" s="46"/>
      <c r="AA398" s="378"/>
      <c r="AB398" s="52"/>
    </row>
    <row r="399" spans="2:31" ht="21" x14ac:dyDescent="0.25">
      <c r="B399" s="363" t="str">
        <f>+IF(COUNTA('UNITA E CONSUMI SOTTOUTENZE'!C426)&gt;0,'UNITA E CONSUMI SOTTOUTENZE'!B4265,"")</f>
        <v/>
      </c>
      <c r="D399" s="83">
        <f>+IF(B399="",0,1*'DATI BOLLETTA'!$D$57*'DATI BOLLETTA'!$C$34*'Articolazione tariffaria'!$F$41)</f>
        <v>0</v>
      </c>
      <c r="E399" s="83">
        <f>+IF(B399="",0,1*'DATI BOLLETTA'!$D$58*'DATI BOLLETTA'!$C$34*'Articolazione tariffaria'!$F$42)</f>
        <v>0</v>
      </c>
      <c r="F399" s="83">
        <f>+IF(B399="",0,1*'DATI BOLLETTA'!$D$59*'DATI BOLLETTA'!$C$34*'Articolazione tariffaria'!$F$43)</f>
        <v>0</v>
      </c>
      <c r="G399" s="84">
        <f>+SUM(D399:F399)</f>
        <v>0</v>
      </c>
      <c r="H399" s="50"/>
      <c r="I399" s="130">
        <f>+IF('UNITA E CONSUMI SOTTOUTENZE'!E426&gt;'Articolazione tariffaria'!C$23,('UNITA E CONSUMI SOTTOUTENZE'!E426-'Articolazione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SOTTOUTENZE'!E426&gt;'Articolazione tariffaria'!C$22,('UNITA E CONSUMI SOTTOUTENZE'!E426-'Articolazione tariffaria'!C$22)*'Articolazione tariffaria'!F$22+('Articolazione tariffaria'!D$21-'Articolazione tariffaria'!C$21)*'Articolazione tariffaria'!F$21+'Articolazione tariffaria'!D$20*'Articolazione tariffaria'!F$20,IF('UNITA E CONSUMI SOTTOUTENZE'!E426&gt;'Articolazione tariffaria'!C$21,('UNITA E CONSUMI SOTTOUTENZE'!E426-'Articolazione tariffaria'!C$21)*'Articolazione tariffaria'!F$21+'Articolazione tariffaria'!D$20*'Articolazione tariffaria'!F$20,'UNITA E CONSUMI SOTTOUTENZE'!E426*'Articolazione tariffaria'!F$20)))*'DATI BOLLETTA'!D$57</f>
        <v>0</v>
      </c>
      <c r="J399" s="83">
        <f>+'UNITA E CONSUMI SOTTOUTENZE'!E426*'Articolazione tariffaria'!$F$31*'DATI BOLLETTA'!$D$58</f>
        <v>0</v>
      </c>
      <c r="K399" s="83">
        <f>+'UNITA E CONSUMI SOTTOUTENZE'!E426*'Articolazione tariffaria'!$F$32*'DATI BOLLETTA'!$D$59</f>
        <v>0</v>
      </c>
      <c r="L399" s="84">
        <f>+SUM(I399:K399)</f>
        <v>0</v>
      </c>
      <c r="M399" s="50"/>
      <c r="N399" s="83">
        <f>+'UNITA E CONSUMI SOTTOUTENZE'!E426*'Articolazione tariffaria'!$F$59*'DATI BOLLETTA'!$D$57</f>
        <v>0</v>
      </c>
      <c r="O399" s="83">
        <f>+'UNITA E CONSUMI SOTTOUTENZE'!E426*'Articolazione tariffaria'!$F$59*'DATI BOLLETTA'!$D$58</f>
        <v>0</v>
      </c>
      <c r="P399" s="83">
        <f>+'UNITA E CONSUMI SOTTOUTENZE'!E426*'Articolazione tariffaria'!$F$59*'DATI BOLLETTA'!$D$59</f>
        <v>0</v>
      </c>
      <c r="Q399" s="84">
        <f>+SUM(N399:P399)</f>
        <v>0</v>
      </c>
      <c r="R399" s="50"/>
      <c r="S399" s="83">
        <f>+'UNITA E CONSUMI SOTTOUTENZE'!E426*'Articolazione tariffaria'!$F$49*'DATI BOLLETTA'!$D$57</f>
        <v>0</v>
      </c>
      <c r="T399" s="83">
        <f>+'UNITA E CONSUMI SOTTOUTENZE'!E426*'Articolazione tariffaria'!$F$50*'DATI BOLLETTA'!$D$58</f>
        <v>0</v>
      </c>
      <c r="U399" s="83">
        <f>+'UNITA E CONSUMI SOTTOUTENZE'!E426*'Articolazione tariffaria'!$F$51*'DATI BOLLETTA'!$D$59</f>
        <v>0</v>
      </c>
      <c r="V399" s="84">
        <f>+SUM(S399:U399)</f>
        <v>0</v>
      </c>
      <c r="W399" s="52"/>
      <c r="X399" s="83">
        <f t="shared" si="67"/>
        <v>0</v>
      </c>
      <c r="Y399" s="83">
        <f t="shared" ref="Y399:Y408" si="103">+X399*Y$3</f>
        <v>0</v>
      </c>
      <c r="Z399" s="83">
        <f t="shared" ref="Z399:Z408" si="104">+X399+Y399</f>
        <v>0</v>
      </c>
      <c r="AA399" s="373" t="str">
        <f t="shared" ref="AA399:AA408" si="105">IFERROR(+X399/X$422,"")</f>
        <v/>
      </c>
      <c r="AB399" s="52"/>
      <c r="AC399" s="83">
        <f t="shared" ref="AC399:AC408" si="106">IFERROR(+AC$4*AA399,0)</f>
        <v>0</v>
      </c>
      <c r="AE399" s="106">
        <f t="shared" ref="AE399:AE408" si="107">+Z399+AC399</f>
        <v>0</v>
      </c>
    </row>
    <row r="400" spans="2:31" ht="21" x14ac:dyDescent="0.25">
      <c r="B400" s="363" t="str">
        <f>+IF(COUNTA('UNITA E CONSUMI SOTTOUTENZE'!C427)&gt;0,'UNITA E CONSUMI SOTTOUTENZE'!B4266,"")</f>
        <v/>
      </c>
      <c r="D400" s="83">
        <f>+IF(B400="",0,1*'DATI BOLLETTA'!$D$57*'DATI BOLLETTA'!$C$34*'Articolazione tariffaria'!$F$41)</f>
        <v>0</v>
      </c>
      <c r="E400" s="83">
        <f>+IF(B400="",0,1*'DATI BOLLETTA'!$D$58*'DATI BOLLETTA'!$C$34*'Articolazione tariffaria'!$F$42)</f>
        <v>0</v>
      </c>
      <c r="F400" s="83">
        <f>+IF(B400="",0,1*'DATI BOLLETTA'!$D$59*'DATI BOLLETTA'!$C$34*'Articolazione tariffaria'!$F$43)</f>
        <v>0</v>
      </c>
      <c r="G400" s="84">
        <f t="shared" ref="G400:G408" si="108">+SUM(D400:F400)</f>
        <v>0</v>
      </c>
      <c r="H400" s="50"/>
      <c r="I400" s="130">
        <f>+IF('UNITA E CONSUMI SOTTOUTENZE'!E427&gt;'Articolazione tariffaria'!C$23,('UNITA E CONSUMI SOTTOUTENZE'!E427-'Articolazione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SOTTOUTENZE'!E427&gt;'Articolazione tariffaria'!C$22,('UNITA E CONSUMI SOTTOUTENZE'!E427-'Articolazione tariffaria'!C$22)*'Articolazione tariffaria'!F$22+('Articolazione tariffaria'!D$21-'Articolazione tariffaria'!C$21)*'Articolazione tariffaria'!F$21+'Articolazione tariffaria'!D$20*'Articolazione tariffaria'!F$20,IF('UNITA E CONSUMI SOTTOUTENZE'!E427&gt;'Articolazione tariffaria'!C$21,('UNITA E CONSUMI SOTTOUTENZE'!E427-'Articolazione tariffaria'!C$21)*'Articolazione tariffaria'!F$21+'Articolazione tariffaria'!D$20*'Articolazione tariffaria'!F$20,'UNITA E CONSUMI SOTTOUTENZE'!E427*'Articolazione tariffaria'!F$20)))*'DATI BOLLETTA'!D$57</f>
        <v>0</v>
      </c>
      <c r="J400" s="83">
        <f>+'UNITA E CONSUMI SOTTOUTENZE'!E427*'Articolazione tariffaria'!$F$31*'DATI BOLLETTA'!$D$58</f>
        <v>0</v>
      </c>
      <c r="K400" s="83">
        <f>+'UNITA E CONSUMI SOTTOUTENZE'!E427*'Articolazione tariffaria'!$F$32*'DATI BOLLETTA'!$D$59</f>
        <v>0</v>
      </c>
      <c r="L400" s="84">
        <f t="shared" ref="L400:L408" si="109">+SUM(I400:K400)</f>
        <v>0</v>
      </c>
      <c r="M400" s="50"/>
      <c r="N400" s="83">
        <f>+'UNITA E CONSUMI SOTTOUTENZE'!E427*'Articolazione tariffaria'!$F$59*'DATI BOLLETTA'!$D$57</f>
        <v>0</v>
      </c>
      <c r="O400" s="83">
        <f>+'UNITA E CONSUMI SOTTOUTENZE'!E427*'Articolazione tariffaria'!$F$59*'DATI BOLLETTA'!$D$58</f>
        <v>0</v>
      </c>
      <c r="P400" s="83">
        <f>+'UNITA E CONSUMI SOTTOUTENZE'!E427*'Articolazione tariffaria'!$F$59*'DATI BOLLETTA'!$D$59</f>
        <v>0</v>
      </c>
      <c r="Q400" s="84">
        <f t="shared" ref="Q400:Q408" si="110">+SUM(N400:P400)</f>
        <v>0</v>
      </c>
      <c r="R400" s="50"/>
      <c r="S400" s="83">
        <f>+'UNITA E CONSUMI SOTTOUTENZE'!E427*'Articolazione tariffaria'!$F$49*'DATI BOLLETTA'!$D$57</f>
        <v>0</v>
      </c>
      <c r="T400" s="83">
        <f>+'UNITA E CONSUMI SOTTOUTENZE'!E427*'Articolazione tariffaria'!$F$50*'DATI BOLLETTA'!$D$58</f>
        <v>0</v>
      </c>
      <c r="U400" s="83">
        <f>+'UNITA E CONSUMI SOTTOUTENZE'!E427*'Articolazione tariffaria'!$F$51*'DATI BOLLETTA'!$D$59</f>
        <v>0</v>
      </c>
      <c r="V400" s="84">
        <f t="shared" ref="V400:V408" si="111">+SUM(S400:U400)</f>
        <v>0</v>
      </c>
      <c r="W400" s="52"/>
      <c r="X400" s="83">
        <f t="shared" si="67"/>
        <v>0</v>
      </c>
      <c r="Y400" s="83">
        <f t="shared" si="103"/>
        <v>0</v>
      </c>
      <c r="Z400" s="83">
        <f t="shared" si="104"/>
        <v>0</v>
      </c>
      <c r="AA400" s="373" t="str">
        <f t="shared" si="105"/>
        <v/>
      </c>
      <c r="AB400" s="52"/>
      <c r="AC400" s="83">
        <f t="shared" si="106"/>
        <v>0</v>
      </c>
      <c r="AE400" s="106">
        <f t="shared" si="107"/>
        <v>0</v>
      </c>
    </row>
    <row r="401" spans="2:31" ht="21" x14ac:dyDescent="0.25">
      <c r="B401" s="363" t="str">
        <f>+IF(COUNTA('UNITA E CONSUMI SOTTOUTENZE'!C428)&gt;0,'UNITA E CONSUMI SOTTOUTENZE'!B4267,"")</f>
        <v/>
      </c>
      <c r="D401" s="83">
        <f>+IF(B401="",0,1*'DATI BOLLETTA'!$D$57*'DATI BOLLETTA'!$C$34*'Articolazione tariffaria'!$F$41)</f>
        <v>0</v>
      </c>
      <c r="E401" s="83">
        <f>+IF(B401="",0,1*'DATI BOLLETTA'!$D$58*'DATI BOLLETTA'!$C$34*'Articolazione tariffaria'!$F$42)</f>
        <v>0</v>
      </c>
      <c r="F401" s="83">
        <f>+IF(B401="",0,1*'DATI BOLLETTA'!$D$59*'DATI BOLLETTA'!$C$34*'Articolazione tariffaria'!$F$43)</f>
        <v>0</v>
      </c>
      <c r="G401" s="84">
        <f t="shared" si="108"/>
        <v>0</v>
      </c>
      <c r="H401" s="50"/>
      <c r="I401" s="83">
        <f>+IF('UNITA E CONSUMI SOTTOUTENZE'!E428&gt;'Articolazione tariffaria'!C$23,('UNITA E CONSUMI SOTTOUTENZE'!E428-'Articolazione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SOTTOUTENZE'!E428&gt;'Articolazione tariffaria'!C$22,('UNITA E CONSUMI SOTTOUTENZE'!E428-'Articolazione tariffaria'!C$22)*'Articolazione tariffaria'!F$22+('Articolazione tariffaria'!D$21-'Articolazione tariffaria'!C$21)*'Articolazione tariffaria'!F$21+'Articolazione tariffaria'!D$20*'Articolazione tariffaria'!F$20,IF('UNITA E CONSUMI SOTTOUTENZE'!E428&gt;'Articolazione tariffaria'!C$21,('UNITA E CONSUMI SOTTOUTENZE'!E428-'Articolazione tariffaria'!C$21)*'Articolazione tariffaria'!F$21+'Articolazione tariffaria'!D$20*'Articolazione tariffaria'!F$20,'UNITA E CONSUMI SOTTOUTENZE'!E428*'Articolazione tariffaria'!F$20)))*'DATI BOLLETTA'!D$57</f>
        <v>0</v>
      </c>
      <c r="J401" s="83">
        <f>+'UNITA E CONSUMI SOTTOUTENZE'!E428*'Articolazione tariffaria'!$F$31*'DATI BOLLETTA'!$D$58</f>
        <v>0</v>
      </c>
      <c r="K401" s="83">
        <f>+'UNITA E CONSUMI SOTTOUTENZE'!E428*'Articolazione tariffaria'!$F$32*'DATI BOLLETTA'!$D$59</f>
        <v>0</v>
      </c>
      <c r="L401" s="84">
        <f t="shared" si="109"/>
        <v>0</v>
      </c>
      <c r="M401" s="50"/>
      <c r="N401" s="83">
        <f>+'UNITA E CONSUMI SOTTOUTENZE'!E428*'Articolazione tariffaria'!$F$59*'DATI BOLLETTA'!$D$57</f>
        <v>0</v>
      </c>
      <c r="O401" s="83">
        <f>+'UNITA E CONSUMI SOTTOUTENZE'!E428*'Articolazione tariffaria'!$F$59*'DATI BOLLETTA'!$D$58</f>
        <v>0</v>
      </c>
      <c r="P401" s="83">
        <f>+'UNITA E CONSUMI SOTTOUTENZE'!E428*'Articolazione tariffaria'!$F$59*'DATI BOLLETTA'!$D$59</f>
        <v>0</v>
      </c>
      <c r="Q401" s="84">
        <f t="shared" si="110"/>
        <v>0</v>
      </c>
      <c r="R401" s="50"/>
      <c r="S401" s="83">
        <f>+'UNITA E CONSUMI SOTTOUTENZE'!E428*'Articolazione tariffaria'!$F$49*'DATI BOLLETTA'!$D$57</f>
        <v>0</v>
      </c>
      <c r="T401" s="83">
        <f>+'UNITA E CONSUMI SOTTOUTENZE'!E428*'Articolazione tariffaria'!$F$50*'DATI BOLLETTA'!$D$58</f>
        <v>0</v>
      </c>
      <c r="U401" s="83">
        <f>+'UNITA E CONSUMI SOTTOUTENZE'!E428*'Articolazione tariffaria'!$F$51*'DATI BOLLETTA'!$D$59</f>
        <v>0</v>
      </c>
      <c r="V401" s="84">
        <f t="shared" si="111"/>
        <v>0</v>
      </c>
      <c r="W401" s="52"/>
      <c r="X401" s="83">
        <f t="shared" si="67"/>
        <v>0</v>
      </c>
      <c r="Y401" s="83">
        <f t="shared" si="103"/>
        <v>0</v>
      </c>
      <c r="Z401" s="83">
        <f t="shared" si="104"/>
        <v>0</v>
      </c>
      <c r="AA401" s="373" t="str">
        <f t="shared" si="105"/>
        <v/>
      </c>
      <c r="AB401" s="52"/>
      <c r="AC401" s="83">
        <f t="shared" si="106"/>
        <v>0</v>
      </c>
      <c r="AE401" s="106">
        <f t="shared" si="107"/>
        <v>0</v>
      </c>
    </row>
    <row r="402" spans="2:31" ht="21" x14ac:dyDescent="0.25">
      <c r="B402" s="363" t="str">
        <f>+IF(COUNTA('UNITA E CONSUMI SOTTOUTENZE'!C429)&gt;0,'UNITA E CONSUMI SOTTOUTENZE'!B4268,"")</f>
        <v/>
      </c>
      <c r="D402" s="83">
        <f>+IF(B402="",0,1*'DATI BOLLETTA'!$D$57*'DATI BOLLETTA'!$C$34*'Articolazione tariffaria'!$F$41)</f>
        <v>0</v>
      </c>
      <c r="E402" s="83">
        <f>+IF(B402="",0,1*'DATI BOLLETTA'!$D$58*'DATI BOLLETTA'!$C$34*'Articolazione tariffaria'!$F$42)</f>
        <v>0</v>
      </c>
      <c r="F402" s="83">
        <f>+IF(B402="",0,1*'DATI BOLLETTA'!$D$59*'DATI BOLLETTA'!$C$34*'Articolazione tariffaria'!$F$43)</f>
        <v>0</v>
      </c>
      <c r="G402" s="84">
        <f t="shared" si="108"/>
        <v>0</v>
      </c>
      <c r="H402" s="50"/>
      <c r="I402" s="83">
        <f>+IF('UNITA E CONSUMI SOTTOUTENZE'!E429&gt;'Articolazione tariffaria'!C$23,('UNITA E CONSUMI SOTTOUTENZE'!E429-'Articolazione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SOTTOUTENZE'!E429&gt;'Articolazione tariffaria'!C$22,('UNITA E CONSUMI SOTTOUTENZE'!E429-'Articolazione tariffaria'!C$22)*'Articolazione tariffaria'!F$22+('Articolazione tariffaria'!D$21-'Articolazione tariffaria'!C$21)*'Articolazione tariffaria'!F$21+'Articolazione tariffaria'!D$20*'Articolazione tariffaria'!F$20,IF('UNITA E CONSUMI SOTTOUTENZE'!E429&gt;'Articolazione tariffaria'!C$21,('UNITA E CONSUMI SOTTOUTENZE'!E429-'Articolazione tariffaria'!C$21)*'Articolazione tariffaria'!F$21+'Articolazione tariffaria'!D$20*'Articolazione tariffaria'!F$20,'UNITA E CONSUMI SOTTOUTENZE'!E429*'Articolazione tariffaria'!F$20)))*'DATI BOLLETTA'!D$57</f>
        <v>0</v>
      </c>
      <c r="J402" s="83">
        <f>+'UNITA E CONSUMI SOTTOUTENZE'!E429*'Articolazione tariffaria'!$F$31*'DATI BOLLETTA'!$D$58</f>
        <v>0</v>
      </c>
      <c r="K402" s="83">
        <f>+'UNITA E CONSUMI SOTTOUTENZE'!E429*'Articolazione tariffaria'!$F$32*'DATI BOLLETTA'!$D$59</f>
        <v>0</v>
      </c>
      <c r="L402" s="84">
        <f t="shared" si="109"/>
        <v>0</v>
      </c>
      <c r="M402" s="50"/>
      <c r="N402" s="83">
        <f>+'UNITA E CONSUMI SOTTOUTENZE'!E429*'Articolazione tariffaria'!$F$59*'DATI BOLLETTA'!$D$57</f>
        <v>0</v>
      </c>
      <c r="O402" s="83">
        <f>+'UNITA E CONSUMI SOTTOUTENZE'!E429*'Articolazione tariffaria'!$F$59*'DATI BOLLETTA'!$D$58</f>
        <v>0</v>
      </c>
      <c r="P402" s="83">
        <f>+'UNITA E CONSUMI SOTTOUTENZE'!E429*'Articolazione tariffaria'!$F$59*'DATI BOLLETTA'!$D$59</f>
        <v>0</v>
      </c>
      <c r="Q402" s="84">
        <f t="shared" si="110"/>
        <v>0</v>
      </c>
      <c r="R402" s="50"/>
      <c r="S402" s="83">
        <f>+'UNITA E CONSUMI SOTTOUTENZE'!E429*'Articolazione tariffaria'!$F$49*'DATI BOLLETTA'!$D$57</f>
        <v>0</v>
      </c>
      <c r="T402" s="83">
        <f>+'UNITA E CONSUMI SOTTOUTENZE'!E429*'Articolazione tariffaria'!$F$50*'DATI BOLLETTA'!$D$58</f>
        <v>0</v>
      </c>
      <c r="U402" s="83">
        <f>+'UNITA E CONSUMI SOTTOUTENZE'!E429*'Articolazione tariffaria'!$F$51*'DATI BOLLETTA'!$D$59</f>
        <v>0</v>
      </c>
      <c r="V402" s="84">
        <f t="shared" si="111"/>
        <v>0</v>
      </c>
      <c r="W402" s="52"/>
      <c r="X402" s="83">
        <f t="shared" si="67"/>
        <v>0</v>
      </c>
      <c r="Y402" s="83">
        <f t="shared" si="103"/>
        <v>0</v>
      </c>
      <c r="Z402" s="83">
        <f t="shared" si="104"/>
        <v>0</v>
      </c>
      <c r="AA402" s="373" t="str">
        <f t="shared" si="105"/>
        <v/>
      </c>
      <c r="AB402" s="52"/>
      <c r="AC402" s="83">
        <f t="shared" si="106"/>
        <v>0</v>
      </c>
      <c r="AE402" s="106">
        <f t="shared" si="107"/>
        <v>0</v>
      </c>
    </row>
    <row r="403" spans="2:31" ht="21" x14ac:dyDescent="0.25">
      <c r="B403" s="363" t="str">
        <f>+IF(COUNTA('UNITA E CONSUMI SOTTOUTENZE'!C430)&gt;0,'UNITA E CONSUMI SOTTOUTENZE'!B4269,"")</f>
        <v/>
      </c>
      <c r="D403" s="83">
        <f>+IF(B403="",0,1*'DATI BOLLETTA'!$D$57*'DATI BOLLETTA'!$C$34*'Articolazione tariffaria'!$F$41)</f>
        <v>0</v>
      </c>
      <c r="E403" s="83">
        <f>+IF(B403="",0,1*'DATI BOLLETTA'!$D$58*'DATI BOLLETTA'!$C$34*'Articolazione tariffaria'!$F$42)</f>
        <v>0</v>
      </c>
      <c r="F403" s="83">
        <f>+IF(B403="",0,1*'DATI BOLLETTA'!$D$59*'DATI BOLLETTA'!$C$34*'Articolazione tariffaria'!$F$43)</f>
        <v>0</v>
      </c>
      <c r="G403" s="84">
        <f t="shared" si="108"/>
        <v>0</v>
      </c>
      <c r="H403" s="50"/>
      <c r="I403" s="83">
        <f>+IF('UNITA E CONSUMI SOTTOUTENZE'!E430&gt;'Articolazione tariffaria'!C$23,('UNITA E CONSUMI SOTTOUTENZE'!E430-'Articolazione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SOTTOUTENZE'!E430&gt;'Articolazione tariffaria'!C$22,('UNITA E CONSUMI SOTTOUTENZE'!E430-'Articolazione tariffaria'!C$22)*'Articolazione tariffaria'!F$22+('Articolazione tariffaria'!D$21-'Articolazione tariffaria'!C$21)*'Articolazione tariffaria'!F$21+'Articolazione tariffaria'!D$20*'Articolazione tariffaria'!F$20,IF('UNITA E CONSUMI SOTTOUTENZE'!E430&gt;'Articolazione tariffaria'!C$21,('UNITA E CONSUMI SOTTOUTENZE'!E430-'Articolazione tariffaria'!C$21)*'Articolazione tariffaria'!F$21+'Articolazione tariffaria'!D$20*'Articolazione tariffaria'!F$20,'UNITA E CONSUMI SOTTOUTENZE'!E430*'Articolazione tariffaria'!F$20)))*'DATI BOLLETTA'!D$57</f>
        <v>0</v>
      </c>
      <c r="J403" s="83">
        <f>+'UNITA E CONSUMI SOTTOUTENZE'!E430*'Articolazione tariffaria'!$F$31*'DATI BOLLETTA'!$D$58</f>
        <v>0</v>
      </c>
      <c r="K403" s="83">
        <f>+'UNITA E CONSUMI SOTTOUTENZE'!E430*'Articolazione tariffaria'!$F$32*'DATI BOLLETTA'!$D$59</f>
        <v>0</v>
      </c>
      <c r="L403" s="84">
        <f t="shared" si="109"/>
        <v>0</v>
      </c>
      <c r="M403" s="50"/>
      <c r="N403" s="83">
        <f>+'UNITA E CONSUMI SOTTOUTENZE'!E430*'Articolazione tariffaria'!$F$59*'DATI BOLLETTA'!$D$57</f>
        <v>0</v>
      </c>
      <c r="O403" s="83">
        <f>+'UNITA E CONSUMI SOTTOUTENZE'!E430*'Articolazione tariffaria'!$F$59*'DATI BOLLETTA'!$D$58</f>
        <v>0</v>
      </c>
      <c r="P403" s="83">
        <f>+'UNITA E CONSUMI SOTTOUTENZE'!E430*'Articolazione tariffaria'!$F$59*'DATI BOLLETTA'!$D$59</f>
        <v>0</v>
      </c>
      <c r="Q403" s="84">
        <f t="shared" si="110"/>
        <v>0</v>
      </c>
      <c r="R403" s="50"/>
      <c r="S403" s="83">
        <f>+'UNITA E CONSUMI SOTTOUTENZE'!E430*'Articolazione tariffaria'!$F$49*'DATI BOLLETTA'!$D$57</f>
        <v>0</v>
      </c>
      <c r="T403" s="83">
        <f>+'UNITA E CONSUMI SOTTOUTENZE'!E430*'Articolazione tariffaria'!$F$50*'DATI BOLLETTA'!$D$58</f>
        <v>0</v>
      </c>
      <c r="U403" s="83">
        <f>+'UNITA E CONSUMI SOTTOUTENZE'!E430*'Articolazione tariffaria'!$F$51*'DATI BOLLETTA'!$D$59</f>
        <v>0</v>
      </c>
      <c r="V403" s="84">
        <f t="shared" si="111"/>
        <v>0</v>
      </c>
      <c r="W403" s="52"/>
      <c r="X403" s="83">
        <f t="shared" si="67"/>
        <v>0</v>
      </c>
      <c r="Y403" s="83">
        <f t="shared" si="103"/>
        <v>0</v>
      </c>
      <c r="Z403" s="83">
        <f t="shared" si="104"/>
        <v>0</v>
      </c>
      <c r="AA403" s="373" t="str">
        <f t="shared" si="105"/>
        <v/>
      </c>
      <c r="AB403" s="52"/>
      <c r="AC403" s="83">
        <f t="shared" si="106"/>
        <v>0</v>
      </c>
      <c r="AE403" s="106">
        <f t="shared" si="107"/>
        <v>0</v>
      </c>
    </row>
    <row r="404" spans="2:31" ht="21" x14ac:dyDescent="0.25">
      <c r="B404" s="363" t="str">
        <f>+IF(COUNTA('UNITA E CONSUMI SOTTOUTENZE'!C431)&gt;0,'UNITA E CONSUMI SOTTOUTENZE'!B4270,"")</f>
        <v/>
      </c>
      <c r="D404" s="83">
        <f>+IF(B404="",0,1*'DATI BOLLETTA'!$D$57*'DATI BOLLETTA'!$C$34*'Articolazione tariffaria'!$F$41)</f>
        <v>0</v>
      </c>
      <c r="E404" s="83">
        <f>+IF(B404="",0,1*'DATI BOLLETTA'!$D$58*'DATI BOLLETTA'!$C$34*'Articolazione tariffaria'!$F$42)</f>
        <v>0</v>
      </c>
      <c r="F404" s="83">
        <f>+IF(B404="",0,1*'DATI BOLLETTA'!$D$59*'DATI BOLLETTA'!$C$34*'Articolazione tariffaria'!$F$43)</f>
        <v>0</v>
      </c>
      <c r="G404" s="84">
        <f t="shared" si="108"/>
        <v>0</v>
      </c>
      <c r="H404" s="50"/>
      <c r="I404" s="83">
        <f>+IF('UNITA E CONSUMI SOTTOUTENZE'!E431&gt;'Articolazione tariffaria'!C$23,('UNITA E CONSUMI SOTTOUTENZE'!E431-'Articolazione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SOTTOUTENZE'!E431&gt;'Articolazione tariffaria'!C$22,('UNITA E CONSUMI SOTTOUTENZE'!E431-'Articolazione tariffaria'!C$22)*'Articolazione tariffaria'!F$22+('Articolazione tariffaria'!D$21-'Articolazione tariffaria'!C$21)*'Articolazione tariffaria'!F$21+'Articolazione tariffaria'!D$20*'Articolazione tariffaria'!F$20,IF('UNITA E CONSUMI SOTTOUTENZE'!E431&gt;'Articolazione tariffaria'!C$21,('UNITA E CONSUMI SOTTOUTENZE'!E431-'Articolazione tariffaria'!C$21)*'Articolazione tariffaria'!F$21+'Articolazione tariffaria'!D$20*'Articolazione tariffaria'!F$20,'UNITA E CONSUMI SOTTOUTENZE'!E431*'Articolazione tariffaria'!F$20)))*'DATI BOLLETTA'!D$57</f>
        <v>0</v>
      </c>
      <c r="J404" s="83">
        <f>+'UNITA E CONSUMI SOTTOUTENZE'!E431*'Articolazione tariffaria'!$F$31*'DATI BOLLETTA'!$D$58</f>
        <v>0</v>
      </c>
      <c r="K404" s="83">
        <f>+'UNITA E CONSUMI SOTTOUTENZE'!E431*'Articolazione tariffaria'!$F$32*'DATI BOLLETTA'!$D$59</f>
        <v>0</v>
      </c>
      <c r="L404" s="84">
        <f t="shared" si="109"/>
        <v>0</v>
      </c>
      <c r="M404" s="50"/>
      <c r="N404" s="83">
        <f>+'UNITA E CONSUMI SOTTOUTENZE'!E431*'Articolazione tariffaria'!$F$59*'DATI BOLLETTA'!$D$57</f>
        <v>0</v>
      </c>
      <c r="O404" s="83">
        <f>+'UNITA E CONSUMI SOTTOUTENZE'!E431*'Articolazione tariffaria'!$F$59*'DATI BOLLETTA'!$D$58</f>
        <v>0</v>
      </c>
      <c r="P404" s="83">
        <f>+'UNITA E CONSUMI SOTTOUTENZE'!E431*'Articolazione tariffaria'!$F$59*'DATI BOLLETTA'!$D$59</f>
        <v>0</v>
      </c>
      <c r="Q404" s="84">
        <f t="shared" si="110"/>
        <v>0</v>
      </c>
      <c r="R404" s="50"/>
      <c r="S404" s="83">
        <f>+'UNITA E CONSUMI SOTTOUTENZE'!E431*'Articolazione tariffaria'!$F$49*'DATI BOLLETTA'!$D$57</f>
        <v>0</v>
      </c>
      <c r="T404" s="83">
        <f>+'UNITA E CONSUMI SOTTOUTENZE'!E431*'Articolazione tariffaria'!$F$50*'DATI BOLLETTA'!$D$58</f>
        <v>0</v>
      </c>
      <c r="U404" s="83">
        <f>+'UNITA E CONSUMI SOTTOUTENZE'!E431*'Articolazione tariffaria'!$F$51*'DATI BOLLETTA'!$D$59</f>
        <v>0</v>
      </c>
      <c r="V404" s="84">
        <f t="shared" si="111"/>
        <v>0</v>
      </c>
      <c r="W404" s="52"/>
      <c r="X404" s="83">
        <f>+G404+L404+Q404+V404</f>
        <v>0</v>
      </c>
      <c r="Y404" s="83">
        <f t="shared" si="103"/>
        <v>0</v>
      </c>
      <c r="Z404" s="83">
        <f t="shared" si="104"/>
        <v>0</v>
      </c>
      <c r="AA404" s="373" t="str">
        <f t="shared" si="105"/>
        <v/>
      </c>
      <c r="AB404" s="52"/>
      <c r="AC404" s="83">
        <f t="shared" si="106"/>
        <v>0</v>
      </c>
      <c r="AE404" s="106">
        <f t="shared" si="107"/>
        <v>0</v>
      </c>
    </row>
    <row r="405" spans="2:31" ht="21" x14ac:dyDescent="0.25">
      <c r="B405" s="363" t="str">
        <f>+IF(COUNTA('UNITA E CONSUMI SOTTOUTENZE'!C432)&gt;0,'UNITA E CONSUMI SOTTOUTENZE'!B4271,"")</f>
        <v/>
      </c>
      <c r="D405" s="83">
        <f>+IF(B405="",0,1*'DATI BOLLETTA'!$D$57*'DATI BOLLETTA'!$C$34*'Articolazione tariffaria'!$F$41)</f>
        <v>0</v>
      </c>
      <c r="E405" s="83">
        <f>+IF(B405="",0,1*'DATI BOLLETTA'!$D$58*'DATI BOLLETTA'!$C$34*'Articolazione tariffaria'!$F$42)</f>
        <v>0</v>
      </c>
      <c r="F405" s="83">
        <f>+IF(B405="",0,1*'DATI BOLLETTA'!$D$59*'DATI BOLLETTA'!$C$34*'Articolazione tariffaria'!$F$43)</f>
        <v>0</v>
      </c>
      <c r="G405" s="84">
        <f t="shared" si="108"/>
        <v>0</v>
      </c>
      <c r="H405" s="50"/>
      <c r="I405" s="83">
        <f>+IF('UNITA E CONSUMI SOTTOUTENZE'!E432&gt;'Articolazione tariffaria'!C$23,('UNITA E CONSUMI SOTTOUTENZE'!E432-'Articolazione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SOTTOUTENZE'!E432&gt;'Articolazione tariffaria'!C$22,('UNITA E CONSUMI SOTTOUTENZE'!E432-'Articolazione tariffaria'!C$22)*'Articolazione tariffaria'!F$22+('Articolazione tariffaria'!D$21-'Articolazione tariffaria'!C$21)*'Articolazione tariffaria'!F$21+'Articolazione tariffaria'!D$20*'Articolazione tariffaria'!F$20,IF('UNITA E CONSUMI SOTTOUTENZE'!E432&gt;'Articolazione tariffaria'!C$21,('UNITA E CONSUMI SOTTOUTENZE'!E432-'Articolazione tariffaria'!C$21)*'Articolazione tariffaria'!F$21+'Articolazione tariffaria'!D$20*'Articolazione tariffaria'!F$20,'UNITA E CONSUMI SOTTOUTENZE'!E432*'Articolazione tariffaria'!F$20)))*'DATI BOLLETTA'!D$57</f>
        <v>0</v>
      </c>
      <c r="J405" s="83">
        <f>+'UNITA E CONSUMI SOTTOUTENZE'!E432*'Articolazione tariffaria'!$F$31*'DATI BOLLETTA'!$D$58</f>
        <v>0</v>
      </c>
      <c r="K405" s="83">
        <f>+'UNITA E CONSUMI SOTTOUTENZE'!E432*'Articolazione tariffaria'!$F$32*'DATI BOLLETTA'!$D$59</f>
        <v>0</v>
      </c>
      <c r="L405" s="84">
        <f t="shared" si="109"/>
        <v>0</v>
      </c>
      <c r="M405" s="50"/>
      <c r="N405" s="83">
        <f>+'UNITA E CONSUMI SOTTOUTENZE'!E432*'Articolazione tariffaria'!$F$59*'DATI BOLLETTA'!$D$57</f>
        <v>0</v>
      </c>
      <c r="O405" s="83">
        <f>+'UNITA E CONSUMI SOTTOUTENZE'!E432*'Articolazione tariffaria'!$F$59*'DATI BOLLETTA'!$D$58</f>
        <v>0</v>
      </c>
      <c r="P405" s="83">
        <f>+'UNITA E CONSUMI SOTTOUTENZE'!E432*'Articolazione tariffaria'!$F$59*'DATI BOLLETTA'!$D$59</f>
        <v>0</v>
      </c>
      <c r="Q405" s="84">
        <f t="shared" si="110"/>
        <v>0</v>
      </c>
      <c r="R405" s="50"/>
      <c r="S405" s="83">
        <f>+'UNITA E CONSUMI SOTTOUTENZE'!E432*'Articolazione tariffaria'!$F$49*'DATI BOLLETTA'!$D$57</f>
        <v>0</v>
      </c>
      <c r="T405" s="83">
        <f>+'UNITA E CONSUMI SOTTOUTENZE'!E432*'Articolazione tariffaria'!$F$50*'DATI BOLLETTA'!$D$58</f>
        <v>0</v>
      </c>
      <c r="U405" s="83">
        <f>+'UNITA E CONSUMI SOTTOUTENZE'!E432*'Articolazione tariffaria'!$F$51*'DATI BOLLETTA'!$D$59</f>
        <v>0</v>
      </c>
      <c r="V405" s="84">
        <f t="shared" si="111"/>
        <v>0</v>
      </c>
      <c r="W405" s="52"/>
      <c r="X405" s="83">
        <f>+G405+L405+Q405+V405</f>
        <v>0</v>
      </c>
      <c r="Y405" s="83">
        <f t="shared" si="103"/>
        <v>0</v>
      </c>
      <c r="Z405" s="83">
        <f t="shared" si="104"/>
        <v>0</v>
      </c>
      <c r="AA405" s="373" t="str">
        <f t="shared" si="105"/>
        <v/>
      </c>
      <c r="AB405" s="52"/>
      <c r="AC405" s="83">
        <f t="shared" si="106"/>
        <v>0</v>
      </c>
      <c r="AE405" s="106">
        <f t="shared" si="107"/>
        <v>0</v>
      </c>
    </row>
    <row r="406" spans="2:31" ht="21" x14ac:dyDescent="0.25">
      <c r="B406" s="363" t="str">
        <f>+IF(COUNTA('UNITA E CONSUMI SOTTOUTENZE'!C433)&gt;0,'UNITA E CONSUMI SOTTOUTENZE'!B4272,"")</f>
        <v/>
      </c>
      <c r="D406" s="83">
        <f>+IF(B406="",0,1*'DATI BOLLETTA'!$D$57*'DATI BOLLETTA'!$C$34*'Articolazione tariffaria'!$F$41)</f>
        <v>0</v>
      </c>
      <c r="E406" s="83">
        <f>+IF(B406="",0,1*'DATI BOLLETTA'!$D$58*'DATI BOLLETTA'!$C$34*'Articolazione tariffaria'!$F$42)</f>
        <v>0</v>
      </c>
      <c r="F406" s="83">
        <f>+IF(B406="",0,1*'DATI BOLLETTA'!$D$59*'DATI BOLLETTA'!$C$34*'Articolazione tariffaria'!$F$43)</f>
        <v>0</v>
      </c>
      <c r="G406" s="84">
        <f t="shared" si="108"/>
        <v>0</v>
      </c>
      <c r="H406" s="50"/>
      <c r="I406" s="83">
        <f>+IF('UNITA E CONSUMI SOTTOUTENZE'!E433&gt;'Articolazione tariffaria'!C$23,('UNITA E CONSUMI SOTTOUTENZE'!E433-'Articolazione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SOTTOUTENZE'!E433&gt;'Articolazione tariffaria'!C$22,('UNITA E CONSUMI SOTTOUTENZE'!E433-'Articolazione tariffaria'!C$22)*'Articolazione tariffaria'!F$22+('Articolazione tariffaria'!D$21-'Articolazione tariffaria'!C$21)*'Articolazione tariffaria'!F$21+'Articolazione tariffaria'!D$20*'Articolazione tariffaria'!F$20,IF('UNITA E CONSUMI SOTTOUTENZE'!E433&gt;'Articolazione tariffaria'!C$21,('UNITA E CONSUMI SOTTOUTENZE'!E433-'Articolazione tariffaria'!C$21)*'Articolazione tariffaria'!F$21+'Articolazione tariffaria'!D$20*'Articolazione tariffaria'!F$20,'UNITA E CONSUMI SOTTOUTENZE'!E433*'Articolazione tariffaria'!F$20)))*'DATI BOLLETTA'!D$57</f>
        <v>0</v>
      </c>
      <c r="J406" s="83">
        <f>+'UNITA E CONSUMI SOTTOUTENZE'!E433*'Articolazione tariffaria'!$F$31*'DATI BOLLETTA'!$D$58</f>
        <v>0</v>
      </c>
      <c r="K406" s="83">
        <f>+'UNITA E CONSUMI SOTTOUTENZE'!E433*'Articolazione tariffaria'!$F$32*'DATI BOLLETTA'!$D$59</f>
        <v>0</v>
      </c>
      <c r="L406" s="84">
        <f t="shared" si="109"/>
        <v>0</v>
      </c>
      <c r="M406" s="50"/>
      <c r="N406" s="83">
        <f>+'UNITA E CONSUMI SOTTOUTENZE'!E433*'Articolazione tariffaria'!$F$59*'DATI BOLLETTA'!$D$57</f>
        <v>0</v>
      </c>
      <c r="O406" s="83">
        <f>+'UNITA E CONSUMI SOTTOUTENZE'!E433*'Articolazione tariffaria'!$F$59*'DATI BOLLETTA'!$D$58</f>
        <v>0</v>
      </c>
      <c r="P406" s="83">
        <f>+'UNITA E CONSUMI SOTTOUTENZE'!E433*'Articolazione tariffaria'!$F$59*'DATI BOLLETTA'!$D$59</f>
        <v>0</v>
      </c>
      <c r="Q406" s="84">
        <f t="shared" si="110"/>
        <v>0</v>
      </c>
      <c r="R406" s="50"/>
      <c r="S406" s="83">
        <f>+'UNITA E CONSUMI SOTTOUTENZE'!E433*'Articolazione tariffaria'!$F$49*'DATI BOLLETTA'!$D$57</f>
        <v>0</v>
      </c>
      <c r="T406" s="83">
        <f>+'UNITA E CONSUMI SOTTOUTENZE'!E433*'Articolazione tariffaria'!$F$50*'DATI BOLLETTA'!$D$58</f>
        <v>0</v>
      </c>
      <c r="U406" s="83">
        <f>+'UNITA E CONSUMI SOTTOUTENZE'!E433*'Articolazione tariffaria'!$F$51*'DATI BOLLETTA'!$D$59</f>
        <v>0</v>
      </c>
      <c r="V406" s="84">
        <f t="shared" si="111"/>
        <v>0</v>
      </c>
      <c r="W406" s="52"/>
      <c r="X406" s="83">
        <f>+G406+L406+Q406+V406</f>
        <v>0</v>
      </c>
      <c r="Y406" s="83">
        <f t="shared" si="103"/>
        <v>0</v>
      </c>
      <c r="Z406" s="83">
        <f t="shared" si="104"/>
        <v>0</v>
      </c>
      <c r="AA406" s="373" t="str">
        <f t="shared" si="105"/>
        <v/>
      </c>
      <c r="AB406" s="52"/>
      <c r="AC406" s="83">
        <f t="shared" si="106"/>
        <v>0</v>
      </c>
      <c r="AE406" s="106">
        <f t="shared" si="107"/>
        <v>0</v>
      </c>
    </row>
    <row r="407" spans="2:31" ht="21" x14ac:dyDescent="0.25">
      <c r="B407" s="363" t="str">
        <f>+IF(COUNTA('UNITA E CONSUMI SOTTOUTENZE'!C434)&gt;0,'UNITA E CONSUMI SOTTOUTENZE'!B4273,"")</f>
        <v/>
      </c>
      <c r="D407" s="83">
        <f>+IF(B407="",0,1*'DATI BOLLETTA'!$D$57*'DATI BOLLETTA'!$C$34*'Articolazione tariffaria'!$F$41)</f>
        <v>0</v>
      </c>
      <c r="E407" s="83">
        <f>+IF(B407="",0,1*'DATI BOLLETTA'!$D$58*'DATI BOLLETTA'!$C$34*'Articolazione tariffaria'!$F$42)</f>
        <v>0</v>
      </c>
      <c r="F407" s="83">
        <f>+IF(B407="",0,1*'DATI BOLLETTA'!$D$59*'DATI BOLLETTA'!$C$34*'Articolazione tariffaria'!$F$43)</f>
        <v>0</v>
      </c>
      <c r="G407" s="84">
        <f t="shared" si="108"/>
        <v>0</v>
      </c>
      <c r="H407" s="50"/>
      <c r="I407" s="83">
        <f>+IF('UNITA E CONSUMI SOTTOUTENZE'!E434&gt;'Articolazione tariffaria'!C$23,('UNITA E CONSUMI SOTTOUTENZE'!E434-'Articolazione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SOTTOUTENZE'!E434&gt;'Articolazione tariffaria'!C$22,('UNITA E CONSUMI SOTTOUTENZE'!E434-'Articolazione tariffaria'!C$22)*'Articolazione tariffaria'!F$22+('Articolazione tariffaria'!D$21-'Articolazione tariffaria'!C$21)*'Articolazione tariffaria'!F$21+'Articolazione tariffaria'!D$20*'Articolazione tariffaria'!F$20,IF('UNITA E CONSUMI SOTTOUTENZE'!E434&gt;'Articolazione tariffaria'!C$21,('UNITA E CONSUMI SOTTOUTENZE'!E434-'Articolazione tariffaria'!C$21)*'Articolazione tariffaria'!F$21+'Articolazione tariffaria'!D$20*'Articolazione tariffaria'!F$20,'UNITA E CONSUMI SOTTOUTENZE'!E434*'Articolazione tariffaria'!F$20)))*'DATI BOLLETTA'!D$57</f>
        <v>0</v>
      </c>
      <c r="J407" s="83">
        <f>+'UNITA E CONSUMI SOTTOUTENZE'!E434*'Articolazione tariffaria'!$F$31*'DATI BOLLETTA'!$D$58</f>
        <v>0</v>
      </c>
      <c r="K407" s="83">
        <f>+'UNITA E CONSUMI SOTTOUTENZE'!E434*'Articolazione tariffaria'!$F$32*'DATI BOLLETTA'!$D$59</f>
        <v>0</v>
      </c>
      <c r="L407" s="84">
        <f t="shared" si="109"/>
        <v>0</v>
      </c>
      <c r="M407" s="50"/>
      <c r="N407" s="83">
        <f>+'UNITA E CONSUMI SOTTOUTENZE'!E434*'Articolazione tariffaria'!$F$59*'DATI BOLLETTA'!$D$57</f>
        <v>0</v>
      </c>
      <c r="O407" s="83">
        <f>+'UNITA E CONSUMI SOTTOUTENZE'!E434*'Articolazione tariffaria'!$F$59*'DATI BOLLETTA'!$D$58</f>
        <v>0</v>
      </c>
      <c r="P407" s="83">
        <f>+'UNITA E CONSUMI SOTTOUTENZE'!E434*'Articolazione tariffaria'!$F$59*'DATI BOLLETTA'!$D$59</f>
        <v>0</v>
      </c>
      <c r="Q407" s="84">
        <f t="shared" si="110"/>
        <v>0</v>
      </c>
      <c r="R407" s="50"/>
      <c r="S407" s="83">
        <f>+'UNITA E CONSUMI SOTTOUTENZE'!E434*'Articolazione tariffaria'!$F$49*'DATI BOLLETTA'!$D$57</f>
        <v>0</v>
      </c>
      <c r="T407" s="83">
        <f>+'UNITA E CONSUMI SOTTOUTENZE'!E434*'Articolazione tariffaria'!$F$50*'DATI BOLLETTA'!$D$58</f>
        <v>0</v>
      </c>
      <c r="U407" s="83">
        <f>+'UNITA E CONSUMI SOTTOUTENZE'!E434*'Articolazione tariffaria'!$F$51*'DATI BOLLETTA'!$D$59</f>
        <v>0</v>
      </c>
      <c r="V407" s="84">
        <f t="shared" si="111"/>
        <v>0</v>
      </c>
      <c r="W407" s="52"/>
      <c r="X407" s="83">
        <f>+G407+L407+Q407+V407</f>
        <v>0</v>
      </c>
      <c r="Y407" s="83">
        <f t="shared" si="103"/>
        <v>0</v>
      </c>
      <c r="Z407" s="83">
        <f t="shared" si="104"/>
        <v>0</v>
      </c>
      <c r="AA407" s="373" t="str">
        <f t="shared" si="105"/>
        <v/>
      </c>
      <c r="AB407" s="52"/>
      <c r="AC407" s="83">
        <f t="shared" si="106"/>
        <v>0</v>
      </c>
      <c r="AE407" s="106">
        <f t="shared" si="107"/>
        <v>0</v>
      </c>
    </row>
    <row r="408" spans="2:31" ht="21" x14ac:dyDescent="0.25">
      <c r="B408" s="363" t="str">
        <f>+IF(COUNTA('UNITA E CONSUMI SOTTOUTENZE'!C435)&gt;0,'UNITA E CONSUMI SOTTOUTENZE'!B4274,"")</f>
        <v/>
      </c>
      <c r="D408" s="83">
        <f>+IF(B408="",0,1*'DATI BOLLETTA'!$D$57*'DATI BOLLETTA'!$C$34*'Articolazione tariffaria'!$F$41)</f>
        <v>0</v>
      </c>
      <c r="E408" s="83">
        <f>+IF(B408="",0,1*'DATI BOLLETTA'!$D$58*'DATI BOLLETTA'!$C$34*'Articolazione tariffaria'!$F$42)</f>
        <v>0</v>
      </c>
      <c r="F408" s="83">
        <f>+IF(B408="",0,1*'DATI BOLLETTA'!$D$59*'DATI BOLLETTA'!$C$34*'Articolazione tariffaria'!$F$43)</f>
        <v>0</v>
      </c>
      <c r="G408" s="84">
        <f t="shared" si="108"/>
        <v>0</v>
      </c>
      <c r="H408" s="50"/>
      <c r="I408" s="83">
        <f>+IF('UNITA E CONSUMI SOTTOUTENZE'!E435&gt;'Articolazione tariffaria'!C$23,('UNITA E CONSUMI SOTTOUTENZE'!E435-'Articolazione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SOTTOUTENZE'!E435&gt;'Articolazione tariffaria'!C$22,('UNITA E CONSUMI SOTTOUTENZE'!E435-'Articolazione tariffaria'!C$22)*'Articolazione tariffaria'!F$22+('Articolazione tariffaria'!D$21-'Articolazione tariffaria'!C$21)*'Articolazione tariffaria'!F$21+'Articolazione tariffaria'!D$20*'Articolazione tariffaria'!F$20,IF('UNITA E CONSUMI SOTTOUTENZE'!E435&gt;'Articolazione tariffaria'!C$21,('UNITA E CONSUMI SOTTOUTENZE'!E435-'Articolazione tariffaria'!C$21)*'Articolazione tariffaria'!F$21+'Articolazione tariffaria'!D$20*'Articolazione tariffaria'!F$20,'UNITA E CONSUMI SOTTOUTENZE'!E435*'Articolazione tariffaria'!F$20)))*'DATI BOLLETTA'!D$57</f>
        <v>0</v>
      </c>
      <c r="J408" s="83">
        <f>+'UNITA E CONSUMI SOTTOUTENZE'!E435*'Articolazione tariffaria'!$F$31*'DATI BOLLETTA'!$D$58</f>
        <v>0</v>
      </c>
      <c r="K408" s="83">
        <f>+'UNITA E CONSUMI SOTTOUTENZE'!E435*'Articolazione tariffaria'!$F$32*'DATI BOLLETTA'!$D$59</f>
        <v>0</v>
      </c>
      <c r="L408" s="84">
        <f t="shared" si="109"/>
        <v>0</v>
      </c>
      <c r="M408" s="50"/>
      <c r="N408" s="83">
        <f>+'UNITA E CONSUMI SOTTOUTENZE'!E435*'Articolazione tariffaria'!$F$59*'DATI BOLLETTA'!$D$57</f>
        <v>0</v>
      </c>
      <c r="O408" s="83">
        <f>+'UNITA E CONSUMI SOTTOUTENZE'!E435*'Articolazione tariffaria'!$F$59*'DATI BOLLETTA'!$D$58</f>
        <v>0</v>
      </c>
      <c r="P408" s="83">
        <f>+'UNITA E CONSUMI SOTTOUTENZE'!E435*'Articolazione tariffaria'!$F$59*'DATI BOLLETTA'!$D$59</f>
        <v>0</v>
      </c>
      <c r="Q408" s="84">
        <f t="shared" si="110"/>
        <v>0</v>
      </c>
      <c r="R408" s="50"/>
      <c r="S408" s="83">
        <f>+'UNITA E CONSUMI SOTTOUTENZE'!E435*'Articolazione tariffaria'!$F$49*'DATI BOLLETTA'!$D$57</f>
        <v>0</v>
      </c>
      <c r="T408" s="83">
        <f>+'UNITA E CONSUMI SOTTOUTENZE'!E435*'Articolazione tariffaria'!$F$50*'DATI BOLLETTA'!$D$58</f>
        <v>0</v>
      </c>
      <c r="U408" s="83">
        <f>+'UNITA E CONSUMI SOTTOUTENZE'!E435*'Articolazione tariffaria'!$F$51*'DATI BOLLETTA'!$D$59</f>
        <v>0</v>
      </c>
      <c r="V408" s="84">
        <f t="shared" si="111"/>
        <v>0</v>
      </c>
      <c r="W408" s="52"/>
      <c r="X408" s="83">
        <f>+G408+L408+Q408+V408</f>
        <v>0</v>
      </c>
      <c r="Y408" s="83">
        <f t="shared" si="103"/>
        <v>0</v>
      </c>
      <c r="Z408" s="83">
        <f t="shared" si="104"/>
        <v>0</v>
      </c>
      <c r="AA408" s="373" t="str">
        <f t="shared" si="105"/>
        <v/>
      </c>
      <c r="AB408" s="52"/>
      <c r="AC408" s="83">
        <f t="shared" si="106"/>
        <v>0</v>
      </c>
      <c r="AE408" s="106">
        <f t="shared" si="107"/>
        <v>0</v>
      </c>
    </row>
    <row r="409" spans="2:31" s="54" customFormat="1" ht="9.6" customHeight="1" x14ac:dyDescent="0.25">
      <c r="D409" s="60"/>
      <c r="E409" s="60"/>
      <c r="F409" s="60"/>
      <c r="G409" s="62"/>
      <c r="I409" s="60"/>
      <c r="J409" s="60"/>
      <c r="K409" s="60"/>
      <c r="L409" s="62"/>
      <c r="N409" s="60"/>
      <c r="O409" s="60"/>
      <c r="P409" s="60"/>
      <c r="Q409" s="62"/>
      <c r="S409" s="60"/>
      <c r="T409" s="60"/>
      <c r="U409" s="60"/>
      <c r="V409" s="62"/>
      <c r="W409" s="63"/>
      <c r="X409" s="55"/>
      <c r="Y409" s="55"/>
      <c r="Z409" s="55"/>
      <c r="AA409" s="375"/>
      <c r="AB409" s="63"/>
      <c r="AC409" s="55"/>
      <c r="AD409" s="60"/>
      <c r="AE409" s="61"/>
    </row>
    <row r="410" spans="2:31" x14ac:dyDescent="0.25">
      <c r="B410" s="74" t="str">
        <f>+'UNITA E CONSUMI SOTTOUTENZE'!B13</f>
        <v xml:space="preserve">ALTRI USI GENERICI </v>
      </c>
      <c r="C410" s="45"/>
      <c r="D410" s="46"/>
      <c r="E410" s="46"/>
      <c r="F410" s="46"/>
      <c r="G410" s="49"/>
      <c r="H410" s="50"/>
      <c r="I410" s="152">
        <f>+IF(OR('Articolazione tariffaria'!$H$5='DB Articolazione'!$B$63,'Articolazione tariffaria'!$H$5='DB Articolazione'!$B$64,'Articolazione tariffaria'!$H$5='DB Articolazione'!$B$65,'Articolazione tariffaria'!$H$5='DB Articolazione'!$B$66),1,0)</f>
        <v>0</v>
      </c>
      <c r="J410" s="50"/>
      <c r="K410" s="50"/>
      <c r="L410" s="49"/>
      <c r="M410" s="50"/>
      <c r="N410" s="46"/>
      <c r="O410" s="46"/>
      <c r="P410" s="46"/>
      <c r="Q410" s="49"/>
      <c r="R410" s="50"/>
      <c r="S410" s="46"/>
      <c r="T410" s="46"/>
      <c r="U410" s="46"/>
      <c r="V410" s="49"/>
      <c r="W410" s="52"/>
      <c r="X410" s="46"/>
      <c r="Y410" s="46"/>
      <c r="Z410" s="46"/>
      <c r="AA410" s="378"/>
      <c r="AB410" s="52"/>
    </row>
    <row r="411" spans="2:31" ht="21" x14ac:dyDescent="0.25">
      <c r="B411" s="363" t="str">
        <f>+IF(COUNTA('UNITA E CONSUMI SOTTOUTENZE'!C439)&gt;0,'UNITA E CONSUMI SOTTOUTENZE'!B439,"")</f>
        <v/>
      </c>
      <c r="C411" s="45"/>
      <c r="D411" s="83">
        <f>+IF(B411="",0,1*'DATI BOLLETTA'!$D$57*'DATI BOLLETTA'!$C$34*'Articolazione tariffaria'!$F$44)</f>
        <v>0</v>
      </c>
      <c r="E411" s="83">
        <f>+IF(B411="",0,1*'DATI BOLLETTA'!$D$58*'DATI BOLLETTA'!$C$34*'Articolazione tariffaria'!$F$45)</f>
        <v>0</v>
      </c>
      <c r="F411" s="83">
        <f>+IF(B411="",0,1*'DATI BOLLETTA'!$D$59*'DATI BOLLETTA'!$C$34*'Articolazione tariffaria'!$F$46)</f>
        <v>0</v>
      </c>
      <c r="G411" s="84">
        <f>+SUM(D411:F411)</f>
        <v>0</v>
      </c>
      <c r="H411" s="50"/>
      <c r="I411" s="83">
        <f>+IF(AND($I$410=1,'UNITA E CONSUMI SOTTOUTENZE'!E439&gt;'Articolazione tariffaria'!C$28),('UNITA E CONSUMI SOTTOUTENZE'!E439-'Articolazione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SOTTOUTENZE'!E439&gt;'Articolazione tariffaria'!C$27),('UNITA E CONSUMI SOTTOUTENZE'!E439-'Articolazione tariffaria'!C$27)*'Articolazione tariffaria'!F$27+('Articolazione tariffaria'!D$26-'Articolazione tariffaria'!C$26)*'Articolazione tariffaria'!F$26+'Articolazione tariffaria'!D$25*'Articolazione tariffaria'!F$25,IF(AND($I$410=1,'UNITA E CONSUMI SOTTOUTENZE'!E439&gt;'Articolazione tariffaria'!C$26),('UNITA E CONSUMI SOTTOUTENZE'!E$439-'Articolazione tariffaria'!C$26)*'Articolazione tariffaria'!F$26+'Articolazione tariffaria'!D$25*'Articolazione tariffaria'!F$25,'UNITA E CONSUMI SOTTOUTENZE'!E439*'Articolazione tariffaria'!F$25)))*'DATI BOLLETTA'!D$57</f>
        <v>0</v>
      </c>
      <c r="J411" s="83">
        <f>+'UNITA E CONSUMI SOTTOUTENZE'!E439*'Articolazione tariffaria'!$F$31*'DATI BOLLETTA'!$D$58</f>
        <v>0</v>
      </c>
      <c r="K411" s="83">
        <f>+'UNITA E CONSUMI SOTTOUTENZE'!E439*'Articolazione tariffaria'!$F$32*'DATI BOLLETTA'!$D$59</f>
        <v>0</v>
      </c>
      <c r="L411" s="84">
        <f t="shared" ref="L411:L420" si="112">+SUM(I411:K411)</f>
        <v>0</v>
      </c>
      <c r="M411" s="50"/>
      <c r="N411" s="83">
        <f>+'UNITA E CONSUMI SOTTOUTENZE'!E439*'Articolazione tariffaria'!$F$59*'DATI BOLLETTA'!$D$57</f>
        <v>0</v>
      </c>
      <c r="O411" s="83">
        <f>+'UNITA E CONSUMI SOTTOUTENZE'!E439*'Articolazione tariffaria'!$F$59*'DATI BOLLETTA'!$D$58</f>
        <v>0</v>
      </c>
      <c r="P411" s="83">
        <f>+'UNITA E CONSUMI SOTTOUTENZE'!E439*'Articolazione tariffaria'!$F$59*'DATI BOLLETTA'!$D$59</f>
        <v>0</v>
      </c>
      <c r="Q411" s="84">
        <f>+SUM(N411:P411)</f>
        <v>0</v>
      </c>
      <c r="R411" s="50"/>
      <c r="S411" s="83">
        <f>+'UNITA E CONSUMI SOTTOUTENZE'!E439*'Articolazione tariffaria'!$F$49*'DATI BOLLETTA'!$D$57</f>
        <v>0</v>
      </c>
      <c r="T411" s="83">
        <f>+'UNITA E CONSUMI SOTTOUTENZE'!E439*'Articolazione tariffaria'!$F$50*'DATI BOLLETTA'!$D$58</f>
        <v>0</v>
      </c>
      <c r="U411" s="83">
        <f>+'UNITA E CONSUMI SOTTOUTENZE'!E439*'Articolazione tariffaria'!$F$51*'DATI BOLLETTA'!$D$59</f>
        <v>0</v>
      </c>
      <c r="V411" s="84">
        <f>+SUM(S411:U411)</f>
        <v>0</v>
      </c>
      <c r="W411" s="52"/>
      <c r="X411" s="83">
        <f t="shared" ref="X411:X420" si="113">+G411+L411+Q411+V411</f>
        <v>0</v>
      </c>
      <c r="Y411" s="83">
        <f t="shared" ref="Y411:Y420" si="114">+X411*Y$3</f>
        <v>0</v>
      </c>
      <c r="Z411" s="83">
        <f t="shared" ref="Z411:Z420" si="115">+X411+Y411</f>
        <v>0</v>
      </c>
      <c r="AA411" s="373" t="str">
        <f t="shared" ref="AA411:AA420" si="116">IFERROR(+X411/X$422,"")</f>
        <v/>
      </c>
      <c r="AB411" s="52"/>
      <c r="AC411" s="83">
        <f t="shared" ref="AC411:AC420" si="117">IFERROR(+AC$4*AA411,0)</f>
        <v>0</v>
      </c>
      <c r="AE411" s="106">
        <f>+Z411+AC411</f>
        <v>0</v>
      </c>
    </row>
    <row r="412" spans="2:31" ht="21" x14ac:dyDescent="0.25">
      <c r="B412" s="363" t="str">
        <f>+IF(COUNTA('UNITA E CONSUMI SOTTOUTENZE'!C440)&gt;0,'UNITA E CONSUMI SOTTOUTENZE'!B440,"")</f>
        <v/>
      </c>
      <c r="C412" s="45"/>
      <c r="D412" s="83">
        <f>+IF(B412="",0,1*'DATI BOLLETTA'!$D$57*'DATI BOLLETTA'!$C$34*'Articolazione tariffaria'!$F$44)</f>
        <v>0</v>
      </c>
      <c r="E412" s="83">
        <f>+IF(B412="",0,1*'DATI BOLLETTA'!$D$58*'DATI BOLLETTA'!$C$34*'Articolazione tariffaria'!$F$45)</f>
        <v>0</v>
      </c>
      <c r="F412" s="83">
        <f>+IF(B412="",0,1*'DATI BOLLETTA'!$D$59*'DATI BOLLETTA'!$C$34*'Articolazione tariffaria'!$F$46)</f>
        <v>0</v>
      </c>
      <c r="G412" s="84">
        <f t="shared" ref="G412:G420" si="118">+SUM(D412:F412)</f>
        <v>0</v>
      </c>
      <c r="H412" s="50"/>
      <c r="I412" s="83">
        <f>+IF(AND($I$410=1,'UNITA E CONSUMI SOTTOUTENZE'!E440&gt;'Articolazione tariffaria'!C$28),('UNITA E CONSUMI SOTTOUTENZE'!E440-'Articolazione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SOTTOUTENZE'!E440&gt;'Articolazione tariffaria'!C$27),('UNITA E CONSUMI SOTTOUTENZE'!E440-'Articolazione tariffaria'!C$27)*'Articolazione tariffaria'!F$27+('Articolazione tariffaria'!D$26-'Articolazione tariffaria'!C$26)*'Articolazione tariffaria'!F$26+'Articolazione tariffaria'!D$25*'Articolazione tariffaria'!F$25,IF(AND($I$410=1,'UNITA E CONSUMI SOTTOUTENZE'!E440&gt;'Articolazione tariffaria'!C$26),('UNITA E CONSUMI SOTTOUTENZE'!E$439-'Articolazione tariffaria'!C$26)*'Articolazione tariffaria'!F$26+'Articolazione tariffaria'!D$25*'Articolazione tariffaria'!F$25,'UNITA E CONSUMI SOTTOUTENZE'!E440*'Articolazione tariffaria'!F$25)))*'DATI BOLLETTA'!D$57</f>
        <v>0</v>
      </c>
      <c r="J412" s="83">
        <f>+'UNITA E CONSUMI SOTTOUTENZE'!E440*'Articolazione tariffaria'!$F$31*'DATI BOLLETTA'!$D$58</f>
        <v>0</v>
      </c>
      <c r="K412" s="83">
        <f>+'UNITA E CONSUMI SOTTOUTENZE'!E440*'Articolazione tariffaria'!$F$32*'DATI BOLLETTA'!$D$59</f>
        <v>0</v>
      </c>
      <c r="L412" s="84">
        <f t="shared" si="112"/>
        <v>0</v>
      </c>
      <c r="M412" s="50"/>
      <c r="N412" s="83">
        <f>+'UNITA E CONSUMI SOTTOUTENZE'!E440*'Articolazione tariffaria'!$F$59*'DATI BOLLETTA'!$D$57</f>
        <v>0</v>
      </c>
      <c r="O412" s="83">
        <f>+'UNITA E CONSUMI SOTTOUTENZE'!E440*'Articolazione tariffaria'!$F$59*'DATI BOLLETTA'!$D$58</f>
        <v>0</v>
      </c>
      <c r="P412" s="83">
        <f>+'UNITA E CONSUMI SOTTOUTENZE'!E440*'Articolazione tariffaria'!$F$59*'DATI BOLLETTA'!$D$59</f>
        <v>0</v>
      </c>
      <c r="Q412" s="84">
        <f t="shared" ref="Q412:Q420" si="119">+SUM(N412:P412)</f>
        <v>0</v>
      </c>
      <c r="R412" s="50"/>
      <c r="S412" s="83">
        <f>+'UNITA E CONSUMI SOTTOUTENZE'!E440*'Articolazione tariffaria'!$F$49*'DATI BOLLETTA'!$D$57</f>
        <v>0</v>
      </c>
      <c r="T412" s="83">
        <f>+'UNITA E CONSUMI SOTTOUTENZE'!E440*'Articolazione tariffaria'!$F$50*'DATI BOLLETTA'!$D$58</f>
        <v>0</v>
      </c>
      <c r="U412" s="83">
        <f>+'UNITA E CONSUMI SOTTOUTENZE'!E440*'Articolazione tariffaria'!$F$51*'DATI BOLLETTA'!$D$59</f>
        <v>0</v>
      </c>
      <c r="V412" s="84">
        <f t="shared" ref="V412:V420" si="120">+SUM(S412:U412)</f>
        <v>0</v>
      </c>
      <c r="W412" s="52"/>
      <c r="X412" s="83">
        <f t="shared" si="113"/>
        <v>0</v>
      </c>
      <c r="Y412" s="83">
        <f t="shared" si="114"/>
        <v>0</v>
      </c>
      <c r="Z412" s="83">
        <f t="shared" si="115"/>
        <v>0</v>
      </c>
      <c r="AA412" s="373" t="str">
        <f t="shared" si="116"/>
        <v/>
      </c>
      <c r="AB412" s="52"/>
      <c r="AC412" s="83">
        <f t="shared" si="117"/>
        <v>0</v>
      </c>
      <c r="AE412" s="106">
        <f t="shared" ref="AE412:AE420" si="121">+Z412+AC412</f>
        <v>0</v>
      </c>
    </row>
    <row r="413" spans="2:31" ht="21" x14ac:dyDescent="0.25">
      <c r="B413" s="363" t="str">
        <f>+IF(COUNTA('UNITA E CONSUMI SOTTOUTENZE'!C441)&gt;0,'UNITA E CONSUMI SOTTOUTENZE'!B441,"")</f>
        <v/>
      </c>
      <c r="C413" s="45"/>
      <c r="D413" s="83">
        <f>+IF(B413="",0,1*'DATI BOLLETTA'!$D$57*'DATI BOLLETTA'!$C$34*'Articolazione tariffaria'!$F$44)</f>
        <v>0</v>
      </c>
      <c r="E413" s="83">
        <f>+IF(B413="",0,1*'DATI BOLLETTA'!$D$58*'DATI BOLLETTA'!$C$34*'Articolazione tariffaria'!$F$45)</f>
        <v>0</v>
      </c>
      <c r="F413" s="83">
        <f>+IF(B413="",0,1*'DATI BOLLETTA'!$D$59*'DATI BOLLETTA'!$C$34*'Articolazione tariffaria'!$F$46)</f>
        <v>0</v>
      </c>
      <c r="G413" s="84">
        <f t="shared" si="118"/>
        <v>0</v>
      </c>
      <c r="H413" s="50"/>
      <c r="I413" s="83">
        <f>+IF(AND($I$410=1,'UNITA E CONSUMI SOTTOUTENZE'!E441&gt;'Articolazione tariffaria'!C$28),('UNITA E CONSUMI SOTTOUTENZE'!E441-'Articolazione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SOTTOUTENZE'!E441&gt;'Articolazione tariffaria'!C$27),('UNITA E CONSUMI SOTTOUTENZE'!E441-'Articolazione tariffaria'!C$27)*'Articolazione tariffaria'!F$27+('Articolazione tariffaria'!D$26-'Articolazione tariffaria'!C$26)*'Articolazione tariffaria'!F$26+'Articolazione tariffaria'!D$25*'Articolazione tariffaria'!F$25,IF(AND($I$410=1,'UNITA E CONSUMI SOTTOUTENZE'!E441&gt;'Articolazione tariffaria'!C$26),('UNITA E CONSUMI SOTTOUTENZE'!E$439-'Articolazione tariffaria'!C$26)*'Articolazione tariffaria'!F$26+'Articolazione tariffaria'!D$25*'Articolazione tariffaria'!F$25,'UNITA E CONSUMI SOTTOUTENZE'!E441*'Articolazione tariffaria'!F$25)))*'DATI BOLLETTA'!D$57</f>
        <v>0</v>
      </c>
      <c r="J413" s="83">
        <f>+'UNITA E CONSUMI SOTTOUTENZE'!E441*'Articolazione tariffaria'!$F$31*'DATI BOLLETTA'!$D$58</f>
        <v>0</v>
      </c>
      <c r="K413" s="83">
        <f>+'UNITA E CONSUMI SOTTOUTENZE'!E441*'Articolazione tariffaria'!$F$32*'DATI BOLLETTA'!$D$59</f>
        <v>0</v>
      </c>
      <c r="L413" s="84">
        <f t="shared" si="112"/>
        <v>0</v>
      </c>
      <c r="M413" s="50"/>
      <c r="N413" s="83">
        <f>+'UNITA E CONSUMI SOTTOUTENZE'!E441*'Articolazione tariffaria'!$F$59*'DATI BOLLETTA'!$D$57</f>
        <v>0</v>
      </c>
      <c r="O413" s="83">
        <f>+'UNITA E CONSUMI SOTTOUTENZE'!E441*'Articolazione tariffaria'!$F$59*'DATI BOLLETTA'!$D$58</f>
        <v>0</v>
      </c>
      <c r="P413" s="83">
        <f>+'UNITA E CONSUMI SOTTOUTENZE'!E441*'Articolazione tariffaria'!$F$59*'DATI BOLLETTA'!$D$59</f>
        <v>0</v>
      </c>
      <c r="Q413" s="84">
        <f t="shared" si="119"/>
        <v>0</v>
      </c>
      <c r="R413" s="50"/>
      <c r="S413" s="83">
        <f>+'UNITA E CONSUMI SOTTOUTENZE'!E441*'Articolazione tariffaria'!$F$49*'DATI BOLLETTA'!$D$57</f>
        <v>0</v>
      </c>
      <c r="T413" s="83">
        <f>+'UNITA E CONSUMI SOTTOUTENZE'!E441*'Articolazione tariffaria'!$F$50*'DATI BOLLETTA'!$D$58</f>
        <v>0</v>
      </c>
      <c r="U413" s="83">
        <f>+'UNITA E CONSUMI SOTTOUTENZE'!E441*'Articolazione tariffaria'!$F$51*'DATI BOLLETTA'!$D$59</f>
        <v>0</v>
      </c>
      <c r="V413" s="84">
        <f t="shared" si="120"/>
        <v>0</v>
      </c>
      <c r="W413" s="52"/>
      <c r="X413" s="83">
        <f t="shared" si="113"/>
        <v>0</v>
      </c>
      <c r="Y413" s="83">
        <f t="shared" si="114"/>
        <v>0</v>
      </c>
      <c r="Z413" s="83">
        <f t="shared" si="115"/>
        <v>0</v>
      </c>
      <c r="AA413" s="373" t="str">
        <f t="shared" si="116"/>
        <v/>
      </c>
      <c r="AB413" s="52"/>
      <c r="AC413" s="83">
        <f t="shared" si="117"/>
        <v>0</v>
      </c>
      <c r="AE413" s="106">
        <f t="shared" si="121"/>
        <v>0</v>
      </c>
    </row>
    <row r="414" spans="2:31" ht="21" x14ac:dyDescent="0.25">
      <c r="B414" s="363" t="str">
        <f>+IF(COUNTA('UNITA E CONSUMI SOTTOUTENZE'!C442)&gt;0,'UNITA E CONSUMI SOTTOUTENZE'!B442,"")</f>
        <v/>
      </c>
      <c r="C414" s="45"/>
      <c r="D414" s="83">
        <f>+IF(B414="",0,1*'DATI BOLLETTA'!$D$57*'DATI BOLLETTA'!$C$34*'Articolazione tariffaria'!$F$44)</f>
        <v>0</v>
      </c>
      <c r="E414" s="83">
        <f>+IF(B414="",0,1*'DATI BOLLETTA'!$D$58*'DATI BOLLETTA'!$C$34*'Articolazione tariffaria'!$F$45)</f>
        <v>0</v>
      </c>
      <c r="F414" s="83">
        <f>+IF(B414="",0,1*'DATI BOLLETTA'!$D$59*'DATI BOLLETTA'!$C$34*'Articolazione tariffaria'!$F$46)</f>
        <v>0</v>
      </c>
      <c r="G414" s="84">
        <f t="shared" si="118"/>
        <v>0</v>
      </c>
      <c r="H414" s="50"/>
      <c r="I414" s="83">
        <f>+IF(AND($I$410=1,'UNITA E CONSUMI SOTTOUTENZE'!E442&gt;'Articolazione tariffaria'!C$28),('UNITA E CONSUMI SOTTOUTENZE'!E442-'Articolazione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SOTTOUTENZE'!E442&gt;'Articolazione tariffaria'!C$27),('UNITA E CONSUMI SOTTOUTENZE'!E442-'Articolazione tariffaria'!C$27)*'Articolazione tariffaria'!F$27+('Articolazione tariffaria'!D$26-'Articolazione tariffaria'!C$26)*'Articolazione tariffaria'!F$26+'Articolazione tariffaria'!D$25*'Articolazione tariffaria'!F$25,IF(AND($I$410=1,'UNITA E CONSUMI SOTTOUTENZE'!E442&gt;'Articolazione tariffaria'!C$26),('UNITA E CONSUMI SOTTOUTENZE'!E$439-'Articolazione tariffaria'!C$26)*'Articolazione tariffaria'!F$26+'Articolazione tariffaria'!D$25*'Articolazione tariffaria'!F$25,'UNITA E CONSUMI SOTTOUTENZE'!E442*'Articolazione tariffaria'!F$25)))*'DATI BOLLETTA'!D$57</f>
        <v>0</v>
      </c>
      <c r="J414" s="83">
        <f>+'UNITA E CONSUMI SOTTOUTENZE'!E442*'Articolazione tariffaria'!$F$31*'DATI BOLLETTA'!$D$58</f>
        <v>0</v>
      </c>
      <c r="K414" s="83">
        <f>+'UNITA E CONSUMI SOTTOUTENZE'!E442*'Articolazione tariffaria'!$F$32*'DATI BOLLETTA'!$D$59</f>
        <v>0</v>
      </c>
      <c r="L414" s="84">
        <f t="shared" si="112"/>
        <v>0</v>
      </c>
      <c r="M414" s="50"/>
      <c r="N414" s="83">
        <f>+'UNITA E CONSUMI SOTTOUTENZE'!E442*'Articolazione tariffaria'!$F$59*'DATI BOLLETTA'!$D$57</f>
        <v>0</v>
      </c>
      <c r="O414" s="83">
        <f>+'UNITA E CONSUMI SOTTOUTENZE'!E442*'Articolazione tariffaria'!$F$59*'DATI BOLLETTA'!$D$58</f>
        <v>0</v>
      </c>
      <c r="P414" s="83">
        <f>+'UNITA E CONSUMI SOTTOUTENZE'!E442*'Articolazione tariffaria'!$F$59*'DATI BOLLETTA'!$D$59</f>
        <v>0</v>
      </c>
      <c r="Q414" s="84">
        <f t="shared" si="119"/>
        <v>0</v>
      </c>
      <c r="R414" s="50"/>
      <c r="S414" s="83">
        <f>+'UNITA E CONSUMI SOTTOUTENZE'!E442*'Articolazione tariffaria'!$F$49*'DATI BOLLETTA'!$D$57</f>
        <v>0</v>
      </c>
      <c r="T414" s="83">
        <f>+'UNITA E CONSUMI SOTTOUTENZE'!E442*'Articolazione tariffaria'!$F$50*'DATI BOLLETTA'!$D$58</f>
        <v>0</v>
      </c>
      <c r="U414" s="83">
        <f>+'UNITA E CONSUMI SOTTOUTENZE'!E442*'Articolazione tariffaria'!$F$51*'DATI BOLLETTA'!$D$59</f>
        <v>0</v>
      </c>
      <c r="V414" s="84">
        <f t="shared" si="120"/>
        <v>0</v>
      </c>
      <c r="W414" s="52"/>
      <c r="X414" s="83">
        <f t="shared" si="113"/>
        <v>0</v>
      </c>
      <c r="Y414" s="83">
        <f t="shared" si="114"/>
        <v>0</v>
      </c>
      <c r="Z414" s="83">
        <f t="shared" si="115"/>
        <v>0</v>
      </c>
      <c r="AA414" s="373" t="str">
        <f t="shared" si="116"/>
        <v/>
      </c>
      <c r="AB414" s="52"/>
      <c r="AC414" s="83">
        <f t="shared" si="117"/>
        <v>0</v>
      </c>
      <c r="AE414" s="106">
        <f t="shared" si="121"/>
        <v>0</v>
      </c>
    </row>
    <row r="415" spans="2:31" ht="21" x14ac:dyDescent="0.25">
      <c r="B415" s="363" t="str">
        <f>+IF(COUNTA('UNITA E CONSUMI SOTTOUTENZE'!C443)&gt;0,'UNITA E CONSUMI SOTTOUTENZE'!B443,"")</f>
        <v/>
      </c>
      <c r="C415" s="45"/>
      <c r="D415" s="83">
        <f>+IF(B415="",0,1*'DATI BOLLETTA'!$D$57*'DATI BOLLETTA'!$C$34*'Articolazione tariffaria'!$F$44)</f>
        <v>0</v>
      </c>
      <c r="E415" s="83">
        <f>+IF(B415="",0,1*'DATI BOLLETTA'!$D$58*'DATI BOLLETTA'!$C$34*'Articolazione tariffaria'!$F$45)</f>
        <v>0</v>
      </c>
      <c r="F415" s="83">
        <f>+IF(B415="",0,1*'DATI BOLLETTA'!$D$59*'DATI BOLLETTA'!$C$34*'Articolazione tariffaria'!$F$46)</f>
        <v>0</v>
      </c>
      <c r="G415" s="84">
        <f t="shared" si="118"/>
        <v>0</v>
      </c>
      <c r="H415" s="50"/>
      <c r="I415" s="83">
        <f>+IF(AND($I$410=1,'UNITA E CONSUMI SOTTOUTENZE'!E443&gt;'Articolazione tariffaria'!C$28),('UNITA E CONSUMI SOTTOUTENZE'!E443-'Articolazione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SOTTOUTENZE'!E443&gt;'Articolazione tariffaria'!C$27),('UNITA E CONSUMI SOTTOUTENZE'!E443-'Articolazione tariffaria'!C$27)*'Articolazione tariffaria'!F$27+('Articolazione tariffaria'!D$26-'Articolazione tariffaria'!C$26)*'Articolazione tariffaria'!F$26+'Articolazione tariffaria'!D$25*'Articolazione tariffaria'!F$25,IF(AND($I$410=1,'UNITA E CONSUMI SOTTOUTENZE'!E443&gt;'Articolazione tariffaria'!C$26),('UNITA E CONSUMI SOTTOUTENZE'!E$439-'Articolazione tariffaria'!C$26)*'Articolazione tariffaria'!F$26+'Articolazione tariffaria'!D$25*'Articolazione tariffaria'!F$25,'UNITA E CONSUMI SOTTOUTENZE'!E443*'Articolazione tariffaria'!F$25)))*'DATI BOLLETTA'!D$57</f>
        <v>0</v>
      </c>
      <c r="J415" s="83">
        <f>+'UNITA E CONSUMI SOTTOUTENZE'!E443*'Articolazione tariffaria'!$F$31*'DATI BOLLETTA'!$D$58</f>
        <v>0</v>
      </c>
      <c r="K415" s="83">
        <f>+'UNITA E CONSUMI SOTTOUTENZE'!E443*'Articolazione tariffaria'!$F$32*'DATI BOLLETTA'!$D$59</f>
        <v>0</v>
      </c>
      <c r="L415" s="84">
        <f t="shared" si="112"/>
        <v>0</v>
      </c>
      <c r="M415" s="50"/>
      <c r="N415" s="83">
        <f>+'UNITA E CONSUMI SOTTOUTENZE'!E443*'Articolazione tariffaria'!$F$59*'DATI BOLLETTA'!$D$57</f>
        <v>0</v>
      </c>
      <c r="O415" s="83">
        <f>+'UNITA E CONSUMI SOTTOUTENZE'!E443*'Articolazione tariffaria'!$F$59*'DATI BOLLETTA'!$D$58</f>
        <v>0</v>
      </c>
      <c r="P415" s="83">
        <f>+'UNITA E CONSUMI SOTTOUTENZE'!E443*'Articolazione tariffaria'!$F$59*'DATI BOLLETTA'!$D$59</f>
        <v>0</v>
      </c>
      <c r="Q415" s="84">
        <f t="shared" si="119"/>
        <v>0</v>
      </c>
      <c r="R415" s="50"/>
      <c r="S415" s="83">
        <f>+'UNITA E CONSUMI SOTTOUTENZE'!E443*'Articolazione tariffaria'!$F$49*'DATI BOLLETTA'!$D$57</f>
        <v>0</v>
      </c>
      <c r="T415" s="83">
        <f>+'UNITA E CONSUMI SOTTOUTENZE'!E443*'Articolazione tariffaria'!$F$50*'DATI BOLLETTA'!$D$58</f>
        <v>0</v>
      </c>
      <c r="U415" s="83">
        <f>+'UNITA E CONSUMI SOTTOUTENZE'!E443*'Articolazione tariffaria'!$F$51*'DATI BOLLETTA'!$D$59</f>
        <v>0</v>
      </c>
      <c r="V415" s="84">
        <f t="shared" si="120"/>
        <v>0</v>
      </c>
      <c r="W415" s="52"/>
      <c r="X415" s="83">
        <f t="shared" si="113"/>
        <v>0</v>
      </c>
      <c r="Y415" s="83">
        <f t="shared" si="114"/>
        <v>0</v>
      </c>
      <c r="Z415" s="83">
        <f t="shared" si="115"/>
        <v>0</v>
      </c>
      <c r="AA415" s="373" t="str">
        <f t="shared" si="116"/>
        <v/>
      </c>
      <c r="AB415" s="52"/>
      <c r="AC415" s="83">
        <f t="shared" si="117"/>
        <v>0</v>
      </c>
      <c r="AE415" s="106">
        <f t="shared" si="121"/>
        <v>0</v>
      </c>
    </row>
    <row r="416" spans="2:31" ht="21" x14ac:dyDescent="0.25">
      <c r="B416" s="363" t="str">
        <f>+IF(COUNTA('UNITA E CONSUMI SOTTOUTENZE'!C444)&gt;0,'UNITA E CONSUMI SOTTOUTENZE'!B444,"")</f>
        <v/>
      </c>
      <c r="C416" s="45"/>
      <c r="D416" s="83">
        <f>+IF(B416="",0,1*'DATI BOLLETTA'!$D$57*'DATI BOLLETTA'!$C$34*'Articolazione tariffaria'!$F$44)</f>
        <v>0</v>
      </c>
      <c r="E416" s="83">
        <f>+IF(B416="",0,1*'DATI BOLLETTA'!$D$58*'DATI BOLLETTA'!$C$34*'Articolazione tariffaria'!$F$45)</f>
        <v>0</v>
      </c>
      <c r="F416" s="83">
        <f>+IF(B416="",0,1*'DATI BOLLETTA'!$D$59*'DATI BOLLETTA'!$C$34*'Articolazione tariffaria'!$F$46)</f>
        <v>0</v>
      </c>
      <c r="G416" s="84">
        <f t="shared" si="118"/>
        <v>0</v>
      </c>
      <c r="H416" s="50"/>
      <c r="I416" s="83">
        <f>+IF(AND($I$410=1,'UNITA E CONSUMI SOTTOUTENZE'!E444&gt;'Articolazione tariffaria'!C$28),('UNITA E CONSUMI SOTTOUTENZE'!E444-'Articolazione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SOTTOUTENZE'!E444&gt;'Articolazione tariffaria'!C$27),('UNITA E CONSUMI SOTTOUTENZE'!E444-'Articolazione tariffaria'!C$27)*'Articolazione tariffaria'!F$27+('Articolazione tariffaria'!D$26-'Articolazione tariffaria'!C$26)*'Articolazione tariffaria'!F$26+'Articolazione tariffaria'!D$25*'Articolazione tariffaria'!F$25,IF(AND($I$410=1,'UNITA E CONSUMI SOTTOUTENZE'!E444&gt;'Articolazione tariffaria'!C$26),('UNITA E CONSUMI SOTTOUTENZE'!E$439-'Articolazione tariffaria'!C$26)*'Articolazione tariffaria'!F$26+'Articolazione tariffaria'!D$25*'Articolazione tariffaria'!F$25,'UNITA E CONSUMI SOTTOUTENZE'!E444*'Articolazione tariffaria'!F$25)))*'DATI BOLLETTA'!D$57</f>
        <v>0</v>
      </c>
      <c r="J416" s="83">
        <f>+'UNITA E CONSUMI SOTTOUTENZE'!E444*'Articolazione tariffaria'!$F$31*'DATI BOLLETTA'!$D$58</f>
        <v>0</v>
      </c>
      <c r="K416" s="83">
        <f>+'UNITA E CONSUMI SOTTOUTENZE'!E444*'Articolazione tariffaria'!$F$32*'DATI BOLLETTA'!$D$59</f>
        <v>0</v>
      </c>
      <c r="L416" s="84">
        <f t="shared" si="112"/>
        <v>0</v>
      </c>
      <c r="M416" s="50"/>
      <c r="N416" s="83">
        <f>+'UNITA E CONSUMI SOTTOUTENZE'!E444*'Articolazione tariffaria'!$F$59*'DATI BOLLETTA'!$D$57</f>
        <v>0</v>
      </c>
      <c r="O416" s="83">
        <f>+'UNITA E CONSUMI SOTTOUTENZE'!E444*'Articolazione tariffaria'!$F$59*'DATI BOLLETTA'!$D$58</f>
        <v>0</v>
      </c>
      <c r="P416" s="83">
        <f>+'UNITA E CONSUMI SOTTOUTENZE'!E444*'Articolazione tariffaria'!$F$59*'DATI BOLLETTA'!$D$59</f>
        <v>0</v>
      </c>
      <c r="Q416" s="84">
        <f t="shared" si="119"/>
        <v>0</v>
      </c>
      <c r="R416" s="50"/>
      <c r="S416" s="83">
        <f>+'UNITA E CONSUMI SOTTOUTENZE'!E444*'Articolazione tariffaria'!$F$49*'DATI BOLLETTA'!$D$57</f>
        <v>0</v>
      </c>
      <c r="T416" s="83">
        <f>+'UNITA E CONSUMI SOTTOUTENZE'!E444*'Articolazione tariffaria'!$F$50*'DATI BOLLETTA'!$D$58</f>
        <v>0</v>
      </c>
      <c r="U416" s="83">
        <f>+'UNITA E CONSUMI SOTTOUTENZE'!E444*'Articolazione tariffaria'!$F$51*'DATI BOLLETTA'!$D$59</f>
        <v>0</v>
      </c>
      <c r="V416" s="84">
        <f t="shared" si="120"/>
        <v>0</v>
      </c>
      <c r="W416" s="52"/>
      <c r="X416" s="83">
        <f t="shared" si="113"/>
        <v>0</v>
      </c>
      <c r="Y416" s="83">
        <f t="shared" si="114"/>
        <v>0</v>
      </c>
      <c r="Z416" s="83">
        <f t="shared" si="115"/>
        <v>0</v>
      </c>
      <c r="AA416" s="373" t="str">
        <f t="shared" si="116"/>
        <v/>
      </c>
      <c r="AB416" s="52"/>
      <c r="AC416" s="83">
        <f t="shared" si="117"/>
        <v>0</v>
      </c>
      <c r="AE416" s="106">
        <f t="shared" si="121"/>
        <v>0</v>
      </c>
    </row>
    <row r="417" spans="2:31" ht="21" x14ac:dyDescent="0.25">
      <c r="B417" s="363" t="str">
        <f>+IF(COUNTA('UNITA E CONSUMI SOTTOUTENZE'!C445)&gt;0,'UNITA E CONSUMI SOTTOUTENZE'!B445,"")</f>
        <v/>
      </c>
      <c r="C417" s="45"/>
      <c r="D417" s="83">
        <f>+IF(B417="",0,1*'DATI BOLLETTA'!$D$57*'DATI BOLLETTA'!$C$34*'Articolazione tariffaria'!$F$44)</f>
        <v>0</v>
      </c>
      <c r="E417" s="83">
        <f>+IF(B417="",0,1*'DATI BOLLETTA'!$D$58*'DATI BOLLETTA'!$C$34*'Articolazione tariffaria'!$F$45)</f>
        <v>0</v>
      </c>
      <c r="F417" s="83">
        <f>+IF(B417="",0,1*'DATI BOLLETTA'!$D$59*'DATI BOLLETTA'!$C$34*'Articolazione tariffaria'!$F$46)</f>
        <v>0</v>
      </c>
      <c r="G417" s="84">
        <f t="shared" si="118"/>
        <v>0</v>
      </c>
      <c r="H417" s="50"/>
      <c r="I417" s="83">
        <f>+IF(AND($I$410=1,'UNITA E CONSUMI SOTTOUTENZE'!E445&gt;'Articolazione tariffaria'!C$28),('UNITA E CONSUMI SOTTOUTENZE'!E445-'Articolazione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SOTTOUTENZE'!E445&gt;'Articolazione tariffaria'!C$27),('UNITA E CONSUMI SOTTOUTENZE'!E445-'Articolazione tariffaria'!C$27)*'Articolazione tariffaria'!F$27+('Articolazione tariffaria'!D$26-'Articolazione tariffaria'!C$26)*'Articolazione tariffaria'!F$26+'Articolazione tariffaria'!D$25*'Articolazione tariffaria'!F$25,IF(AND($I$410=1,'UNITA E CONSUMI SOTTOUTENZE'!E445&gt;'Articolazione tariffaria'!C$26),('UNITA E CONSUMI SOTTOUTENZE'!E$439-'Articolazione tariffaria'!C$26)*'Articolazione tariffaria'!F$26+'Articolazione tariffaria'!D$25*'Articolazione tariffaria'!F$25,'UNITA E CONSUMI SOTTOUTENZE'!E445*'Articolazione tariffaria'!F$25)))*'DATI BOLLETTA'!D$57</f>
        <v>0</v>
      </c>
      <c r="J417" s="83">
        <f>+'UNITA E CONSUMI SOTTOUTENZE'!E445*'Articolazione tariffaria'!$F$31*'DATI BOLLETTA'!$D$58</f>
        <v>0</v>
      </c>
      <c r="K417" s="83">
        <f>+'UNITA E CONSUMI SOTTOUTENZE'!E445*'Articolazione tariffaria'!$F$32*'DATI BOLLETTA'!$D$59</f>
        <v>0</v>
      </c>
      <c r="L417" s="84">
        <f t="shared" si="112"/>
        <v>0</v>
      </c>
      <c r="M417" s="50"/>
      <c r="N417" s="83">
        <f>+'UNITA E CONSUMI SOTTOUTENZE'!E445*'Articolazione tariffaria'!$F$59*'DATI BOLLETTA'!$D$57</f>
        <v>0</v>
      </c>
      <c r="O417" s="83">
        <f>+'UNITA E CONSUMI SOTTOUTENZE'!E445*'Articolazione tariffaria'!$F$59*'DATI BOLLETTA'!$D$58</f>
        <v>0</v>
      </c>
      <c r="P417" s="83">
        <f>+'UNITA E CONSUMI SOTTOUTENZE'!E445*'Articolazione tariffaria'!$F$59*'DATI BOLLETTA'!$D$59</f>
        <v>0</v>
      </c>
      <c r="Q417" s="84">
        <f t="shared" si="119"/>
        <v>0</v>
      </c>
      <c r="R417" s="50"/>
      <c r="S417" s="83">
        <f>+'UNITA E CONSUMI SOTTOUTENZE'!E445*'Articolazione tariffaria'!$F$49*'DATI BOLLETTA'!$D$57</f>
        <v>0</v>
      </c>
      <c r="T417" s="83">
        <f>+'UNITA E CONSUMI SOTTOUTENZE'!E445*'Articolazione tariffaria'!$F$50*'DATI BOLLETTA'!$D$58</f>
        <v>0</v>
      </c>
      <c r="U417" s="83">
        <f>+'UNITA E CONSUMI SOTTOUTENZE'!E445*'Articolazione tariffaria'!$F$51*'DATI BOLLETTA'!$D$59</f>
        <v>0</v>
      </c>
      <c r="V417" s="84">
        <f t="shared" si="120"/>
        <v>0</v>
      </c>
      <c r="W417" s="52"/>
      <c r="X417" s="83">
        <f t="shared" si="113"/>
        <v>0</v>
      </c>
      <c r="Y417" s="83">
        <f t="shared" si="114"/>
        <v>0</v>
      </c>
      <c r="Z417" s="83">
        <f t="shared" si="115"/>
        <v>0</v>
      </c>
      <c r="AA417" s="373" t="str">
        <f t="shared" si="116"/>
        <v/>
      </c>
      <c r="AB417" s="52"/>
      <c r="AC417" s="83">
        <f t="shared" si="117"/>
        <v>0</v>
      </c>
      <c r="AE417" s="106">
        <f t="shared" si="121"/>
        <v>0</v>
      </c>
    </row>
    <row r="418" spans="2:31" ht="21" x14ac:dyDescent="0.25">
      <c r="B418" s="363" t="str">
        <f>+IF(COUNTA('UNITA E CONSUMI SOTTOUTENZE'!C446)&gt;0,'UNITA E CONSUMI SOTTOUTENZE'!B446,"")</f>
        <v/>
      </c>
      <c r="C418" s="45"/>
      <c r="D418" s="83">
        <f>+IF(B418="",0,1*'DATI BOLLETTA'!$D$57*'DATI BOLLETTA'!$C$34*'Articolazione tariffaria'!$F$44)</f>
        <v>0</v>
      </c>
      <c r="E418" s="83">
        <f>+IF(B418="",0,1*'DATI BOLLETTA'!$D$58*'DATI BOLLETTA'!$C$34*'Articolazione tariffaria'!$F$45)</f>
        <v>0</v>
      </c>
      <c r="F418" s="83">
        <f>+IF(B418="",0,1*'DATI BOLLETTA'!$D$59*'DATI BOLLETTA'!$C$34*'Articolazione tariffaria'!$F$46)</f>
        <v>0</v>
      </c>
      <c r="G418" s="84">
        <f t="shared" si="118"/>
        <v>0</v>
      </c>
      <c r="H418" s="50"/>
      <c r="I418" s="83">
        <f>+IF(AND($I$410=1,'UNITA E CONSUMI SOTTOUTENZE'!E446&gt;'Articolazione tariffaria'!C$28),('UNITA E CONSUMI SOTTOUTENZE'!E446-'Articolazione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SOTTOUTENZE'!E446&gt;'Articolazione tariffaria'!C$27),('UNITA E CONSUMI SOTTOUTENZE'!E446-'Articolazione tariffaria'!C$27)*'Articolazione tariffaria'!F$27+('Articolazione tariffaria'!D$26-'Articolazione tariffaria'!C$26)*'Articolazione tariffaria'!F$26+'Articolazione tariffaria'!D$25*'Articolazione tariffaria'!F$25,IF(AND($I$410=1,'UNITA E CONSUMI SOTTOUTENZE'!E446&gt;'Articolazione tariffaria'!C$26),('UNITA E CONSUMI SOTTOUTENZE'!E$439-'Articolazione tariffaria'!C$26)*'Articolazione tariffaria'!F$26+'Articolazione tariffaria'!D$25*'Articolazione tariffaria'!F$25,'UNITA E CONSUMI SOTTOUTENZE'!E446*'Articolazione tariffaria'!F$25)))*'DATI BOLLETTA'!D$57</f>
        <v>0</v>
      </c>
      <c r="J418" s="83">
        <f>+'UNITA E CONSUMI SOTTOUTENZE'!E446*'Articolazione tariffaria'!$F$31*'DATI BOLLETTA'!$D$58</f>
        <v>0</v>
      </c>
      <c r="K418" s="83">
        <f>+'UNITA E CONSUMI SOTTOUTENZE'!E446*'Articolazione tariffaria'!$F$32*'DATI BOLLETTA'!$D$59</f>
        <v>0</v>
      </c>
      <c r="L418" s="84">
        <f t="shared" si="112"/>
        <v>0</v>
      </c>
      <c r="M418" s="50"/>
      <c r="N418" s="83">
        <f>+'UNITA E CONSUMI SOTTOUTENZE'!E446*'Articolazione tariffaria'!$F$59*'DATI BOLLETTA'!$D$57</f>
        <v>0</v>
      </c>
      <c r="O418" s="83">
        <f>+'UNITA E CONSUMI SOTTOUTENZE'!E446*'Articolazione tariffaria'!$F$59*'DATI BOLLETTA'!$D$58</f>
        <v>0</v>
      </c>
      <c r="P418" s="83">
        <f>+'UNITA E CONSUMI SOTTOUTENZE'!E446*'Articolazione tariffaria'!$F$59*'DATI BOLLETTA'!$D$59</f>
        <v>0</v>
      </c>
      <c r="Q418" s="84">
        <f t="shared" si="119"/>
        <v>0</v>
      </c>
      <c r="R418" s="50"/>
      <c r="S418" s="83">
        <f>+'UNITA E CONSUMI SOTTOUTENZE'!E446*'Articolazione tariffaria'!$F$49*'DATI BOLLETTA'!$D$57</f>
        <v>0</v>
      </c>
      <c r="T418" s="83">
        <f>+'UNITA E CONSUMI SOTTOUTENZE'!E446*'Articolazione tariffaria'!$F$50*'DATI BOLLETTA'!$D$58</f>
        <v>0</v>
      </c>
      <c r="U418" s="83">
        <f>+'UNITA E CONSUMI SOTTOUTENZE'!E446*'Articolazione tariffaria'!$F$51*'DATI BOLLETTA'!$D$59</f>
        <v>0</v>
      </c>
      <c r="V418" s="84">
        <f t="shared" si="120"/>
        <v>0</v>
      </c>
      <c r="W418" s="52"/>
      <c r="X418" s="83">
        <f t="shared" si="113"/>
        <v>0</v>
      </c>
      <c r="Y418" s="83">
        <f t="shared" si="114"/>
        <v>0</v>
      </c>
      <c r="Z418" s="83">
        <f t="shared" si="115"/>
        <v>0</v>
      </c>
      <c r="AA418" s="373" t="str">
        <f t="shared" si="116"/>
        <v/>
      </c>
      <c r="AB418" s="52"/>
      <c r="AC418" s="83">
        <f t="shared" si="117"/>
        <v>0</v>
      </c>
      <c r="AE418" s="106">
        <f t="shared" si="121"/>
        <v>0</v>
      </c>
    </row>
    <row r="419" spans="2:31" ht="21" x14ac:dyDescent="0.25">
      <c r="B419" s="363" t="str">
        <f>+IF(COUNTA('UNITA E CONSUMI SOTTOUTENZE'!C447)&gt;0,'UNITA E CONSUMI SOTTOUTENZE'!B447,"")</f>
        <v/>
      </c>
      <c r="C419" s="45"/>
      <c r="D419" s="83">
        <f>+IF(B419="",0,1*'DATI BOLLETTA'!$D$57*'DATI BOLLETTA'!$C$34*'Articolazione tariffaria'!$F$44)</f>
        <v>0</v>
      </c>
      <c r="E419" s="83">
        <f>+IF(B419="",0,1*'DATI BOLLETTA'!$D$58*'DATI BOLLETTA'!$C$34*'Articolazione tariffaria'!$F$45)</f>
        <v>0</v>
      </c>
      <c r="F419" s="83">
        <f>+IF(B419="",0,1*'DATI BOLLETTA'!$D$59*'DATI BOLLETTA'!$C$34*'Articolazione tariffaria'!$F$46)</f>
        <v>0</v>
      </c>
      <c r="G419" s="84">
        <f t="shared" si="118"/>
        <v>0</v>
      </c>
      <c r="H419" s="50"/>
      <c r="I419" s="83">
        <f>+IF(AND($I$410=1,'UNITA E CONSUMI SOTTOUTENZE'!E447&gt;'Articolazione tariffaria'!C$28),('UNITA E CONSUMI SOTTOUTENZE'!E447-'Articolazione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SOTTOUTENZE'!E447&gt;'Articolazione tariffaria'!C$27),('UNITA E CONSUMI SOTTOUTENZE'!E447-'Articolazione tariffaria'!C$27)*'Articolazione tariffaria'!F$27+('Articolazione tariffaria'!D$26-'Articolazione tariffaria'!C$26)*'Articolazione tariffaria'!F$26+'Articolazione tariffaria'!D$25*'Articolazione tariffaria'!F$25,IF(AND($I$410=1,'UNITA E CONSUMI SOTTOUTENZE'!E447&gt;'Articolazione tariffaria'!C$26),('UNITA E CONSUMI SOTTOUTENZE'!E$439-'Articolazione tariffaria'!C$26)*'Articolazione tariffaria'!F$26+'Articolazione tariffaria'!D$25*'Articolazione tariffaria'!F$25,'UNITA E CONSUMI SOTTOUTENZE'!E447*'Articolazione tariffaria'!F$25)))*'DATI BOLLETTA'!D$57</f>
        <v>0</v>
      </c>
      <c r="J419" s="83">
        <f>+'UNITA E CONSUMI SOTTOUTENZE'!E447*'Articolazione tariffaria'!$F$31*'DATI BOLLETTA'!$D$58</f>
        <v>0</v>
      </c>
      <c r="K419" s="83">
        <f>+'UNITA E CONSUMI SOTTOUTENZE'!E447*'Articolazione tariffaria'!$F$32*'DATI BOLLETTA'!$D$59</f>
        <v>0</v>
      </c>
      <c r="L419" s="84">
        <f t="shared" si="112"/>
        <v>0</v>
      </c>
      <c r="M419" s="50"/>
      <c r="N419" s="83">
        <f>+'UNITA E CONSUMI SOTTOUTENZE'!E447*'Articolazione tariffaria'!$F$59*'DATI BOLLETTA'!$D$57</f>
        <v>0</v>
      </c>
      <c r="O419" s="83">
        <f>+'UNITA E CONSUMI SOTTOUTENZE'!E447*'Articolazione tariffaria'!$F$59*'DATI BOLLETTA'!$D$58</f>
        <v>0</v>
      </c>
      <c r="P419" s="83">
        <f>+'UNITA E CONSUMI SOTTOUTENZE'!E447*'Articolazione tariffaria'!$F$59*'DATI BOLLETTA'!$D$59</f>
        <v>0</v>
      </c>
      <c r="Q419" s="84">
        <f t="shared" si="119"/>
        <v>0</v>
      </c>
      <c r="R419" s="50"/>
      <c r="S419" s="83">
        <f>+'UNITA E CONSUMI SOTTOUTENZE'!E447*'Articolazione tariffaria'!$F$49*'DATI BOLLETTA'!$D$57</f>
        <v>0</v>
      </c>
      <c r="T419" s="83">
        <f>+'UNITA E CONSUMI SOTTOUTENZE'!E447*'Articolazione tariffaria'!$F$50*'DATI BOLLETTA'!$D$58</f>
        <v>0</v>
      </c>
      <c r="U419" s="83">
        <f>+'UNITA E CONSUMI SOTTOUTENZE'!E447*'Articolazione tariffaria'!$F$51*'DATI BOLLETTA'!$D$59</f>
        <v>0</v>
      </c>
      <c r="V419" s="84">
        <f t="shared" si="120"/>
        <v>0</v>
      </c>
      <c r="W419" s="52"/>
      <c r="X419" s="83">
        <f t="shared" si="113"/>
        <v>0</v>
      </c>
      <c r="Y419" s="83">
        <f t="shared" si="114"/>
        <v>0</v>
      </c>
      <c r="Z419" s="83">
        <f t="shared" si="115"/>
        <v>0</v>
      </c>
      <c r="AA419" s="373" t="str">
        <f t="shared" si="116"/>
        <v/>
      </c>
      <c r="AB419" s="52"/>
      <c r="AC419" s="83">
        <f t="shared" si="117"/>
        <v>0</v>
      </c>
      <c r="AE419" s="106">
        <f t="shared" si="121"/>
        <v>0</v>
      </c>
    </row>
    <row r="420" spans="2:31" ht="21" x14ac:dyDescent="0.25">
      <c r="B420" s="363" t="str">
        <f>+IF(COUNTA('UNITA E CONSUMI SOTTOUTENZE'!C448)&gt;0,'UNITA E CONSUMI SOTTOUTENZE'!B448,"")</f>
        <v/>
      </c>
      <c r="C420" s="45"/>
      <c r="D420" s="83">
        <f>+IF(B420="",0,1*'DATI BOLLETTA'!$D$57*'DATI BOLLETTA'!$C$34*'Articolazione tariffaria'!$F$44)</f>
        <v>0</v>
      </c>
      <c r="E420" s="83">
        <f>+IF(B420="",0,1*'DATI BOLLETTA'!$D$58*'DATI BOLLETTA'!$C$34*'Articolazione tariffaria'!$F$45)</f>
        <v>0</v>
      </c>
      <c r="F420" s="83">
        <f>+IF(B420="",0,1*'DATI BOLLETTA'!$D$59*'DATI BOLLETTA'!$C$34*'Articolazione tariffaria'!$F$46)</f>
        <v>0</v>
      </c>
      <c r="G420" s="84">
        <f t="shared" si="118"/>
        <v>0</v>
      </c>
      <c r="H420" s="50"/>
      <c r="I420" s="83">
        <f>+IF(AND($I$410=1,'UNITA E CONSUMI SOTTOUTENZE'!E448&gt;'Articolazione tariffaria'!C$28),('UNITA E CONSUMI SOTTOUTENZE'!E448-'Articolazione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SOTTOUTENZE'!E448&gt;'Articolazione tariffaria'!C$27),('UNITA E CONSUMI SOTTOUTENZE'!E448-'Articolazione tariffaria'!C$27)*'Articolazione tariffaria'!F$27+('Articolazione tariffaria'!D$26-'Articolazione tariffaria'!C$26)*'Articolazione tariffaria'!F$26+'Articolazione tariffaria'!D$25*'Articolazione tariffaria'!F$25,IF(AND($I$410=1,'UNITA E CONSUMI SOTTOUTENZE'!E448&gt;'Articolazione tariffaria'!C$26),('UNITA E CONSUMI SOTTOUTENZE'!E$439-'Articolazione tariffaria'!C$26)*'Articolazione tariffaria'!F$26+'Articolazione tariffaria'!D$25*'Articolazione tariffaria'!F$25,'UNITA E CONSUMI SOTTOUTENZE'!E448*'Articolazione tariffaria'!F$25)))*'DATI BOLLETTA'!D$57</f>
        <v>0</v>
      </c>
      <c r="J420" s="83">
        <f>+'UNITA E CONSUMI SOTTOUTENZE'!E448*'Articolazione tariffaria'!$F$31*'DATI BOLLETTA'!$D$58</f>
        <v>0</v>
      </c>
      <c r="K420" s="83">
        <f>+'UNITA E CONSUMI SOTTOUTENZE'!E448*'Articolazione tariffaria'!$F$32*'DATI BOLLETTA'!$D$59</f>
        <v>0</v>
      </c>
      <c r="L420" s="84">
        <f t="shared" si="112"/>
        <v>0</v>
      </c>
      <c r="M420" s="50"/>
      <c r="N420" s="83">
        <f>+'UNITA E CONSUMI SOTTOUTENZE'!E448*'Articolazione tariffaria'!$F$59*'DATI BOLLETTA'!$D$57</f>
        <v>0</v>
      </c>
      <c r="O420" s="83">
        <f>+'UNITA E CONSUMI SOTTOUTENZE'!E448*'Articolazione tariffaria'!$F$59*'DATI BOLLETTA'!$D$58</f>
        <v>0</v>
      </c>
      <c r="P420" s="83">
        <f>+'UNITA E CONSUMI SOTTOUTENZE'!E448*'Articolazione tariffaria'!$F$59*'DATI BOLLETTA'!$D$59</f>
        <v>0</v>
      </c>
      <c r="Q420" s="84">
        <f t="shared" si="119"/>
        <v>0</v>
      </c>
      <c r="R420" s="50"/>
      <c r="S420" s="83">
        <f>+'UNITA E CONSUMI SOTTOUTENZE'!E448*'Articolazione tariffaria'!$F$49*'DATI BOLLETTA'!$D$57</f>
        <v>0</v>
      </c>
      <c r="T420" s="83">
        <f>+'UNITA E CONSUMI SOTTOUTENZE'!E448*'Articolazione tariffaria'!$F$50*'DATI BOLLETTA'!$D$58</f>
        <v>0</v>
      </c>
      <c r="U420" s="83">
        <f>+'UNITA E CONSUMI SOTTOUTENZE'!E448*'Articolazione tariffaria'!$F$51*'DATI BOLLETTA'!$D$59</f>
        <v>0</v>
      </c>
      <c r="V420" s="84">
        <f t="shared" si="120"/>
        <v>0</v>
      </c>
      <c r="W420" s="52"/>
      <c r="X420" s="83">
        <f t="shared" si="113"/>
        <v>0</v>
      </c>
      <c r="Y420" s="83">
        <f t="shared" si="114"/>
        <v>0</v>
      </c>
      <c r="Z420" s="83">
        <f t="shared" si="115"/>
        <v>0</v>
      </c>
      <c r="AA420" s="373" t="str">
        <f t="shared" si="116"/>
        <v/>
      </c>
      <c r="AB420" s="52"/>
      <c r="AC420" s="83">
        <f t="shared" si="117"/>
        <v>0</v>
      </c>
      <c r="AE420" s="106">
        <f t="shared" si="121"/>
        <v>0</v>
      </c>
    </row>
    <row r="421" spans="2:31" s="64" customFormat="1" x14ac:dyDescent="0.25">
      <c r="D421" s="65"/>
      <c r="E421" s="65"/>
      <c r="F421" s="65"/>
      <c r="G421" s="65"/>
      <c r="P421" s="65"/>
      <c r="Q421" s="65"/>
      <c r="S421" s="65"/>
      <c r="T421" s="65"/>
      <c r="U421" s="65"/>
      <c r="V421" s="65"/>
      <c r="W421" s="66"/>
      <c r="X421" s="67"/>
      <c r="Y421" s="67"/>
      <c r="Z421" s="67"/>
      <c r="AA421" s="68"/>
      <c r="AB421" s="66"/>
      <c r="AC421" s="67"/>
      <c r="AD421" s="65"/>
      <c r="AE421" s="69"/>
    </row>
    <row r="422" spans="2:31" s="70" customFormat="1" ht="15.75" x14ac:dyDescent="0.25">
      <c r="B422" s="82" t="s">
        <v>101</v>
      </c>
      <c r="D422" s="85">
        <f>+SUM(D399:D408)+SUM(D377:D396)+SUM(D355:D374)+SUM(D333:D352)+SUM(D311:D330)+SUM(D209:D308)+SUM(D107:D206)+SUM(D5:D104)+SUM(D411:D420)</f>
        <v>0</v>
      </c>
      <c r="E422" s="85">
        <f>+SUM(E399:E408)+SUM(E377:E396)+SUM(E355:E374)+SUM(E333:E352)+SUM(E311:E330)+SUM(E209:E308)+SUM(E107:E206)+SUM(E5:E104)+SUM(E411:E420)</f>
        <v>0</v>
      </c>
      <c r="F422" s="85">
        <f>+SUM(F399:F408)+SUM(F377:F396)+SUM(F355:F374)+SUM(F333:F352)+SUM(F311:F330)+SUM(F209:F308)+SUM(F107:F206)+SUM(F5:F104)+SUM(F411:F420)</f>
        <v>0</v>
      </c>
      <c r="G422" s="86">
        <f>+SUM(G399:G408)+SUM(G377:G396)+SUM(G355:G374)+SUM(G333:G352)+SUM(G311:G330)+SUM(G209:G308)+SUM(G107:G206)+SUM(G5:G104)+SUM(G411:G420)</f>
        <v>0</v>
      </c>
      <c r="I422" s="85">
        <f>+SUM(I399:I408)+SUM(I377:I396)+SUM(I355:I374)+SUM(I333:I352)+SUM(I311:I330)+SUM(I209:I308)+SUM(I107:I206)+SUM(I5:I104)+SUM(I411:I420)</f>
        <v>0</v>
      </c>
      <c r="J422" s="85">
        <f>+SUM(J399:J408)+SUM(J377:J396)+SUM(J355:J374)+SUM(J333:J352)+SUM(J311:J330)+SUM(J209:J308)+SUM(J107:J206)+SUM(J5:J104)+SUM(J411:J420)</f>
        <v>0</v>
      </c>
      <c r="K422" s="85">
        <f>+SUM(K399:K408)+SUM(K377:K396)+SUM(K355:K374)+SUM(K333:K352)+SUM(K311:K330)+SUM(K209:K308)+SUM(K107:K206)+SUM(K5:K104)+SUM(K411:K420)</f>
        <v>0</v>
      </c>
      <c r="L422" s="85">
        <f>+SUM(L399:L408)+SUM(L377:L396)+SUM(L355:L374)+SUM(L333:L352)+SUM(L311:L330)+SUM(L209:L308)+SUM(L107:L206)+SUM(L5:L104)+SUM(L411:L420)</f>
        <v>0</v>
      </c>
      <c r="N422" s="85">
        <f>+SUM(N399:N408)+SUM(N377:N396)+SUM(N355:N374)+SUM(N333:N352)+SUM(N311:N330)+SUM(N209:N308)+SUM(N107:N206)+SUM(N5:N104)+SUM(N411:N420)</f>
        <v>0</v>
      </c>
      <c r="O422" s="85">
        <f>+SUM(O399:O408)+SUM(O377:O396)+SUM(O355:O374)+SUM(O333:O352)+SUM(O311:O330)+SUM(O209:O308)+SUM(O107:O206)+SUM(O5:O104)+SUM(O411:O420)</f>
        <v>0</v>
      </c>
      <c r="P422" s="85">
        <f>+SUM(P399:P408)+SUM(P377:P396)+SUM(P355:P374)+SUM(P333:P352)+SUM(P311:P330)+SUM(P209:P308)+SUM(P107:P206)+SUM(P5:P104)+SUM(P411:P420)</f>
        <v>0</v>
      </c>
      <c r="Q422" s="85">
        <f>+SUM(Q399:Q408)+SUM(Q377:Q396)+SUM(Q355:Q374)+SUM(Q333:Q352)+SUM(Q311:Q330)+SUM(Q209:Q308)+SUM(Q107:Q206)+SUM(Q5:Q104)+SUM(Q411:Q420)</f>
        <v>0</v>
      </c>
      <c r="S422" s="85">
        <f>+SUM(S399:S408)+SUM(S377:S396)+SUM(S355:S374)+SUM(S333:S352)+SUM(S311:S330)+SUM(S209:S308)+SUM(S107:S206)+SUM(S5:S104)+SUM(S411:S420)</f>
        <v>0</v>
      </c>
      <c r="T422" s="85">
        <f>+SUM(T399:T408)+SUM(T377:T396)+SUM(T355:T374)+SUM(T333:T352)+SUM(T311:T330)+SUM(T209:T308)+SUM(T107:T206)+SUM(T5:T104)+SUM(T411:T420)</f>
        <v>0</v>
      </c>
      <c r="U422" s="85">
        <f>+SUM(U399:U408)+SUM(U377:U396)+SUM(U355:U374)+SUM(U333:U352)+SUM(U311:U330)+SUM(U209:U308)+SUM(U107:U206)+SUM(U5:U104)+SUM(U411:U420)</f>
        <v>0</v>
      </c>
      <c r="V422" s="85">
        <f>+SUM(V399:V408)+SUM(V377:V396)+SUM(V355:V374)+SUM(V333:V352)+SUM(V311:V330)+SUM(V209:V308)+SUM(V107:V206)+SUM(V5:V104)+SUM(V411:V420)</f>
        <v>0</v>
      </c>
      <c r="W422" s="71"/>
      <c r="X422" s="85">
        <f>+SUM(X399:X408)+SUM(X377:X396)+SUM(X355:X374)+SUM(X333:X352)+SUM(X311:X330)+SUM(X209:X308)+SUM(X107:X206)+SUM(X5:X104)+SUM(X411:X420)</f>
        <v>0</v>
      </c>
      <c r="Y422" s="85">
        <f>+SUM(Y399:Y408)+SUM(Y377:Y396)+SUM(Y355:Y374)+SUM(Y333:Y352)+SUM(Y311:Y330)+SUM(Y209:Y308)+SUM(Y107:Y206)+SUM(Y5:Y104)+SUM(Y411:Y420)</f>
        <v>0</v>
      </c>
      <c r="Z422" s="85">
        <f>+SUM(Z399:Z408)+SUM(Z377:Z396)+SUM(Z355:Z374)+SUM(Z333:Z352)+SUM(Z311:Z330)+SUM(Z209:Z308)+SUM(Z107:Z206)+SUM(Z5:Z104)+SUM(Z411:Z420)</f>
        <v>0</v>
      </c>
      <c r="AB422" s="71"/>
      <c r="AD422" s="85"/>
      <c r="AE422" s="85">
        <f>+SUM(AE399:AE408)+SUM(AE377:AE396)+SUM(AE355:AE374)+SUM(AE333:AE352)+SUM(AE311:AE330)+SUM(AE209:AE308)+SUM(AE107:AE206)+SUM(AE5:AE104)+SUM(AE411:AE420)</f>
        <v>0</v>
      </c>
    </row>
    <row r="423" spans="2:31" x14ac:dyDescent="0.25">
      <c r="D423" s="40"/>
      <c r="E423" s="40"/>
    </row>
    <row r="424" spans="2:31" x14ac:dyDescent="0.25"/>
  </sheetData>
  <mergeCells count="5">
    <mergeCell ref="D1:G1"/>
    <mergeCell ref="I1:L1"/>
    <mergeCell ref="N1:Q1"/>
    <mergeCell ref="S1:V1"/>
    <mergeCell ref="X1:AA1"/>
  </mergeCells>
  <conditionalFormatting sqref="B1">
    <cfRule type="containsText" dxfId="0" priority="1" operator="containsText" text="CORRETTA">
      <formula>NOT(ISERROR(SEARCH("CORRETTA",B1)))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FD8FE-6C7C-49B0-83E3-6EAE0D5DE1F7}">
  <sheetPr codeName="Foglio7"/>
  <dimension ref="A1:V62"/>
  <sheetViews>
    <sheetView zoomScale="70" zoomScaleNormal="70" workbookViewId="0">
      <selection activeCell="K22" sqref="K22"/>
    </sheetView>
  </sheetViews>
  <sheetFormatPr defaultColWidth="0" defaultRowHeight="15" x14ac:dyDescent="0.25"/>
  <cols>
    <col min="1" max="1" width="5.140625" style="5" customWidth="1"/>
    <col min="2" max="2" width="82.140625" style="5" customWidth="1"/>
    <col min="3" max="3" width="25.85546875" style="6" customWidth="1"/>
    <col min="4" max="4" width="18.42578125" style="6" customWidth="1"/>
    <col min="5" max="5" width="14.85546875" style="5" customWidth="1"/>
    <col min="6" max="6" width="19.42578125" style="7" customWidth="1"/>
    <col min="7" max="7" width="19.7109375" style="5" customWidth="1"/>
    <col min="8" max="8" width="21.7109375" style="5" bestFit="1" customWidth="1"/>
    <col min="9" max="12" width="17.28515625" style="5" customWidth="1"/>
    <col min="13" max="13" width="14.140625" style="5" customWidth="1"/>
    <col min="14" max="22" width="0" hidden="1" customWidth="1"/>
    <col min="23" max="16384" width="9.140625" hidden="1"/>
  </cols>
  <sheetData>
    <row r="1" spans="1:22" x14ac:dyDescent="0.25">
      <c r="H1" s="15">
        <v>999999999</v>
      </c>
      <c r="I1" s="7"/>
      <c r="J1" s="141"/>
      <c r="K1" s="141"/>
      <c r="L1" s="141"/>
      <c r="M1" s="30"/>
    </row>
    <row r="2" spans="1:22" ht="18.75" x14ac:dyDescent="0.3">
      <c r="B2" s="20" t="s">
        <v>63</v>
      </c>
      <c r="J2" s="141"/>
      <c r="K2" s="141"/>
      <c r="L2" s="141"/>
      <c r="M2" s="30"/>
    </row>
    <row r="3" spans="1:22" x14ac:dyDescent="0.25">
      <c r="C3" s="5"/>
      <c r="J3" s="30"/>
      <c r="K3" s="30"/>
      <c r="L3" s="30"/>
      <c r="M3" s="30"/>
    </row>
    <row r="4" spans="1:22" s="2" customFormat="1" ht="15.75" thickBot="1" x14ac:dyDescent="0.3">
      <c r="A4" s="8"/>
      <c r="B4" s="5"/>
      <c r="C4" s="38"/>
      <c r="D4" s="37"/>
      <c r="E4" s="6"/>
      <c r="F4" s="6"/>
      <c r="G4" s="6"/>
      <c r="H4" s="6"/>
      <c r="I4" s="6"/>
      <c r="J4" s="6"/>
      <c r="K4" s="6"/>
      <c r="L4" s="6"/>
      <c r="M4" s="8"/>
    </row>
    <row r="5" spans="1:22" s="2" customFormat="1" ht="15.75" thickBot="1" x14ac:dyDescent="0.3">
      <c r="A5" s="8"/>
      <c r="B5" s="9"/>
      <c r="C5" s="101" t="s">
        <v>64</v>
      </c>
      <c r="D5" s="21" t="s">
        <v>65</v>
      </c>
      <c r="E5" s="6"/>
      <c r="F5" s="22" t="s">
        <v>66</v>
      </c>
      <c r="G5" s="25" t="s">
        <v>193</v>
      </c>
      <c r="H5" s="27" t="str">
        <f>+'DATI BOLLETTA'!I7</f>
        <v>TS_25</v>
      </c>
      <c r="I5" s="140"/>
      <c r="J5" s="140"/>
      <c r="K5" s="140"/>
      <c r="L5" s="140"/>
      <c r="M5" s="8"/>
    </row>
    <row r="6" spans="1:22" x14ac:dyDescent="0.25">
      <c r="G6" s="133"/>
      <c r="H6" s="26"/>
      <c r="I6" s="38"/>
      <c r="J6" s="38"/>
      <c r="K6" s="38"/>
      <c r="L6" s="38"/>
      <c r="M6" s="8"/>
      <c r="N6" s="2"/>
      <c r="O6" s="2"/>
      <c r="P6" s="2"/>
      <c r="Q6" s="2"/>
      <c r="R6" s="2"/>
      <c r="S6" s="2"/>
      <c r="T6" s="2"/>
      <c r="U6" s="2"/>
      <c r="V6" s="2"/>
    </row>
    <row r="7" spans="1:22" s="2" customFormat="1" x14ac:dyDescent="0.25">
      <c r="A7" s="10">
        <v>1</v>
      </c>
      <c r="B7" s="21" t="s">
        <v>67</v>
      </c>
      <c r="C7" s="12" t="str">
        <f>CONCATENATE($H$5,"-a")</f>
        <v>TS_25-a</v>
      </c>
      <c r="D7" s="12" t="str">
        <f>CONCATENATE($H$5,"-b")</f>
        <v>TS_25-b</v>
      </c>
      <c r="E7" s="11"/>
      <c r="F7" s="12" t="str">
        <f>CONCATENATE($H$5,"-c")</f>
        <v>TS_25-c</v>
      </c>
      <c r="G7" s="8"/>
      <c r="H7" s="8"/>
      <c r="I7" s="8"/>
      <c r="J7" s="8"/>
      <c r="K7" s="8"/>
      <c r="L7" s="8"/>
      <c r="M7" s="8"/>
    </row>
    <row r="8" spans="1:22" s="1" customFormat="1" x14ac:dyDescent="0.25">
      <c r="A8" s="10">
        <v>2</v>
      </c>
      <c r="B8" s="13" t="s">
        <v>287</v>
      </c>
      <c r="C8" s="14"/>
      <c r="D8" s="14"/>
      <c r="E8" s="13"/>
      <c r="F8" s="15"/>
      <c r="G8" s="8"/>
      <c r="H8" s="8"/>
      <c r="I8" s="8"/>
      <c r="J8" s="8"/>
      <c r="K8" s="8"/>
      <c r="L8" s="8"/>
      <c r="M8" s="8"/>
    </row>
    <row r="9" spans="1:22" x14ac:dyDescent="0.25">
      <c r="A9" s="10">
        <v>3</v>
      </c>
      <c r="B9" s="18" t="s">
        <v>68</v>
      </c>
      <c r="C9" s="100">
        <f>+IFERROR((HLOOKUP(C$7,'DB Articolazione'!$C$7:$CC$59,'Articolazione tariffaria'!$A9,FALSE)/365*'DATI BOLLETTA'!$C$39),"")</f>
        <v>0</v>
      </c>
      <c r="D9" s="100">
        <f>+IFERROR((HLOOKUP(D$7,'DB Articolazione'!$C$7:$CC$59,'Articolazione tariffaria'!$A9,FALSE)/365*'DATI BOLLETTA'!$C$39),"")</f>
        <v>0.19726027397260273</v>
      </c>
      <c r="E9" s="134"/>
      <c r="F9" s="127">
        <f>+IFERROR(HLOOKUP(F$7,'DB Articolazione'!$C$7:$CC$59,'Articolazione tariffaria'!$A9,FALSE),"")</f>
        <v>0.90638300000000005</v>
      </c>
      <c r="G9" s="8"/>
      <c r="H9" s="8"/>
      <c r="I9" s="8"/>
      <c r="J9" s="8"/>
      <c r="K9" s="8"/>
      <c r="L9" s="8"/>
      <c r="M9" s="8"/>
    </row>
    <row r="10" spans="1:22" x14ac:dyDescent="0.25">
      <c r="A10" s="10">
        <v>4</v>
      </c>
      <c r="B10" s="18" t="s">
        <v>69</v>
      </c>
      <c r="C10" s="100">
        <f>+D9</f>
        <v>0.19726027397260273</v>
      </c>
      <c r="D10" s="100">
        <f>+IFERROR((HLOOKUP(D$7,'DB Articolazione'!$C$7:$CC$59,'Articolazione tariffaria'!$A10,FALSE)/365*'DATI BOLLETTA'!$C$39),"")</f>
        <v>0.49315068493150682</v>
      </c>
      <c r="E10" s="134"/>
      <c r="F10" s="127">
        <f>+IFERROR(HLOOKUP(F$7,'DB Articolazione'!$C$7:$CC$59,'Articolazione tariffaria'!$A10,FALSE),"")</f>
        <v>1.7345919999999999</v>
      </c>
      <c r="G10" s="8"/>
      <c r="H10" s="8"/>
      <c r="I10" s="8"/>
      <c r="J10" s="8"/>
      <c r="K10" s="8"/>
      <c r="L10" s="8"/>
      <c r="M10" s="8"/>
    </row>
    <row r="11" spans="1:22" x14ac:dyDescent="0.25">
      <c r="A11" s="10">
        <v>5</v>
      </c>
      <c r="B11" s="18" t="s">
        <v>70</v>
      </c>
      <c r="C11" s="100">
        <f>+D10</f>
        <v>0.49315068493150682</v>
      </c>
      <c r="D11" s="100">
        <f>+IFERROR((HLOOKUP(D$7,'DB Articolazione'!$C$7:$CC$59,'Articolazione tariffaria'!$A11,FALSE)/365*'DATI BOLLETTA'!$C$39),"")</f>
        <v>2739726.0246575344</v>
      </c>
      <c r="E11" s="134"/>
      <c r="F11" s="127">
        <f>+IFERROR(HLOOKUP(F$7,'DB Articolazione'!$C$7:$CC$59,'Articolazione tariffaria'!$A11,FALSE),"")</f>
        <v>4.08589</v>
      </c>
      <c r="G11" s="8"/>
      <c r="H11" s="8"/>
      <c r="I11" s="8"/>
      <c r="J11" s="8"/>
      <c r="K11" s="8"/>
      <c r="L11" s="8"/>
      <c r="M11" s="8"/>
    </row>
    <row r="12" spans="1:22" x14ac:dyDescent="0.25">
      <c r="A12" s="10">
        <v>6</v>
      </c>
      <c r="B12" s="18" t="s">
        <v>71</v>
      </c>
      <c r="C12" s="100">
        <f>+D11</f>
        <v>2739726.0246575344</v>
      </c>
      <c r="D12" s="100">
        <f>+IFERROR((HLOOKUP(D$7,'DB Articolazione'!$C$7:$CC$59,'Articolazione tariffaria'!$A12,FALSE)),"")</f>
        <v>999999999</v>
      </c>
      <c r="E12" s="134"/>
      <c r="F12" s="127">
        <f>+IFERROR(HLOOKUP(F$7,'DB Articolazione'!$C$7:$CC$59,'Articolazione tariffaria'!$A12,FALSE),"")</f>
        <v>0</v>
      </c>
      <c r="G12" s="8"/>
      <c r="H12" s="8"/>
      <c r="I12" s="8"/>
      <c r="J12" s="8"/>
      <c r="K12" s="8"/>
      <c r="L12" s="8"/>
      <c r="M12" s="8"/>
    </row>
    <row r="13" spans="1:22" x14ac:dyDescent="0.25">
      <c r="A13" s="10">
        <v>7</v>
      </c>
      <c r="B13" s="18" t="s">
        <v>72</v>
      </c>
      <c r="C13" s="128">
        <f>+D12</f>
        <v>999999999</v>
      </c>
      <c r="D13" s="381">
        <f>+IFERROR((HLOOKUP(D$7,'DB Articolazione'!$C$7:$CC$59,'Articolazione tariffaria'!$A13,FALSE)),"")</f>
        <v>0</v>
      </c>
      <c r="E13" s="95"/>
      <c r="F13" s="127">
        <f>+IFERROR(HLOOKUP(F$7,'DB Articolazione'!$C$7:$CC$59,'Articolazione tariffaria'!$A13,FALSE),"")</f>
        <v>0</v>
      </c>
      <c r="G13" s="8"/>
      <c r="H13" s="8"/>
      <c r="I13" s="8"/>
      <c r="J13" s="8"/>
      <c r="K13" s="8"/>
      <c r="L13" s="8"/>
      <c r="M13" s="8"/>
    </row>
    <row r="14" spans="1:22" s="1" customFormat="1" x14ac:dyDescent="0.25">
      <c r="A14" s="10">
        <v>8</v>
      </c>
      <c r="B14" s="13" t="s">
        <v>227</v>
      </c>
      <c r="C14" s="14"/>
      <c r="D14" s="14"/>
      <c r="E14" s="96"/>
      <c r="F14" s="15"/>
      <c r="G14" s="8"/>
      <c r="H14" s="8"/>
      <c r="I14" s="8"/>
      <c r="J14" s="8"/>
      <c r="K14" s="8"/>
      <c r="L14" s="8"/>
      <c r="M14" s="8"/>
    </row>
    <row r="15" spans="1:22" x14ac:dyDescent="0.25">
      <c r="A15" s="10">
        <v>9</v>
      </c>
      <c r="B15" s="19" t="s">
        <v>74</v>
      </c>
      <c r="C15" s="128">
        <f>+IFERROR((HLOOKUP(C$7,'DB Articolazione'!$C$7:$CC$59,'Articolazione tariffaria'!$A15,FALSE)*'DATI BOLLETTA'!$C$39),"")</f>
        <v>0</v>
      </c>
      <c r="D15" s="128">
        <f>+IFERROR((HLOOKUP(D$7,'DB Articolazione'!$C$7:$CC$59,'Articolazione tariffaria'!$A15,FALSE)/365*'DATI BOLLETTA'!$C$39),"")</f>
        <v>0.49315068493150682</v>
      </c>
      <c r="E15" s="94"/>
      <c r="F15" s="127">
        <f>+IFERROR(HLOOKUP(F$7,'DB Articolazione'!$C$7:$CC$59,'Articolazione tariffaria'!$A15,FALSE),"")</f>
        <v>1.7345919999999999</v>
      </c>
      <c r="G15" s="8"/>
      <c r="H15" s="8"/>
      <c r="I15" s="8"/>
      <c r="J15" s="8"/>
      <c r="K15" s="8"/>
      <c r="L15" s="8"/>
      <c r="M15" s="8"/>
      <c r="N15" s="4"/>
      <c r="O15" s="3"/>
    </row>
    <row r="16" spans="1:22" x14ac:dyDescent="0.25">
      <c r="A16" s="10">
        <v>10</v>
      </c>
      <c r="B16" s="19" t="s">
        <v>75</v>
      </c>
      <c r="C16" s="128">
        <f>+D15</f>
        <v>0.49315068493150682</v>
      </c>
      <c r="D16" s="100">
        <f>+HLOOKUP(D$7,'DB Articolazione'!$C$7:$CC$59,'Articolazione tariffaria'!$A16,FALSE)</f>
        <v>999999999</v>
      </c>
      <c r="E16" s="94"/>
      <c r="F16" s="127">
        <f>+IFERROR(HLOOKUP(F$7,'DB Articolazione'!$C$7:$CC$59,'Articolazione tariffaria'!$A16,FALSE),"")</f>
        <v>4.08589</v>
      </c>
      <c r="G16" s="8"/>
      <c r="H16" s="8"/>
      <c r="I16" s="8"/>
      <c r="J16" s="8"/>
      <c r="K16" s="8"/>
      <c r="L16" s="8"/>
      <c r="M16" s="8"/>
      <c r="N16" s="4"/>
      <c r="O16" s="3"/>
    </row>
    <row r="17" spans="1:15" x14ac:dyDescent="0.25">
      <c r="A17" s="10">
        <v>11</v>
      </c>
      <c r="B17" s="19" t="s">
        <v>76</v>
      </c>
      <c r="C17" s="128">
        <f>+D16</f>
        <v>999999999</v>
      </c>
      <c r="D17" s="128">
        <f>+IFERROR((HLOOKUP(D$7,'DB Articolazione'!$C$7:$CC$59,'Articolazione tariffaria'!$A17,FALSE)),"")</f>
        <v>0</v>
      </c>
      <c r="E17" s="94"/>
      <c r="F17" s="127">
        <f>+IFERROR(HLOOKUP(F$7,'DB Articolazione'!$C$7:$CC$59,'Articolazione tariffaria'!$A17,FALSE),"")</f>
        <v>0</v>
      </c>
      <c r="G17" s="8"/>
      <c r="H17" s="8"/>
      <c r="I17" s="8"/>
      <c r="J17" s="8"/>
      <c r="K17" s="8"/>
      <c r="L17" s="8"/>
      <c r="M17" s="8"/>
      <c r="N17" s="4"/>
      <c r="O17" s="3"/>
    </row>
    <row r="18" spans="1:15" x14ac:dyDescent="0.25">
      <c r="A18" s="10">
        <v>12</v>
      </c>
      <c r="B18" s="19" t="s">
        <v>77</v>
      </c>
      <c r="C18" s="128">
        <f>+D17</f>
        <v>0</v>
      </c>
      <c r="D18" s="381">
        <f>+IFERROR((HLOOKUP(D$7,'DB Articolazione'!$C$7:$CC$59,'Articolazione tariffaria'!$A18,FALSE)),"")</f>
        <v>0</v>
      </c>
      <c r="E18" s="95"/>
      <c r="F18" s="127">
        <f>+IFERROR(HLOOKUP(F$7,'DB Articolazione'!$C$7:$CC$59,'Articolazione tariffaria'!$A18,FALSE),"")</f>
        <v>0</v>
      </c>
      <c r="G18" s="8"/>
      <c r="H18" s="8"/>
      <c r="I18" s="8"/>
      <c r="J18" s="8"/>
      <c r="K18" s="8"/>
      <c r="L18" s="8"/>
      <c r="M18" s="8"/>
      <c r="N18" s="4"/>
      <c r="O18" s="3"/>
    </row>
    <row r="19" spans="1:15" s="5" customFormat="1" x14ac:dyDescent="0.25">
      <c r="A19" s="10">
        <v>13</v>
      </c>
      <c r="B19" s="17" t="s">
        <v>228</v>
      </c>
      <c r="G19" s="8"/>
      <c r="H19" s="8"/>
      <c r="I19" s="8"/>
      <c r="J19" s="8"/>
      <c r="K19" s="8"/>
      <c r="L19" s="8"/>
      <c r="M19" s="8"/>
    </row>
    <row r="20" spans="1:15" x14ac:dyDescent="0.25">
      <c r="A20" s="10">
        <v>14</v>
      </c>
      <c r="B20" s="19" t="s">
        <v>74</v>
      </c>
      <c r="C20" s="128">
        <f>+IFERROR((HLOOKUP(C$7,'DB Articolazione'!$C$7:$CC$59,'Articolazione tariffaria'!$A20,FALSE)*'DATI BOLLETTA'!$C$39),"")</f>
        <v>0</v>
      </c>
      <c r="D20" s="128">
        <f>+IFERROR((HLOOKUP(D$7,'DB Articolazione'!$C$7:$CC$59,'Articolazione tariffaria'!$A20,FALSE)/365*'DATI BOLLETTA'!$C$39),"")</f>
        <v>0.41095890410958902</v>
      </c>
      <c r="E20" s="94"/>
      <c r="F20" s="127">
        <f>+IFERROR(HLOOKUP(F$7,'DB Articolazione'!$C$7:$CC$59,'Articolazione tariffaria'!$A20,FALSE),"")</f>
        <v>1.8560110000000001</v>
      </c>
      <c r="G20" s="8"/>
      <c r="H20" s="8"/>
      <c r="I20" s="8"/>
      <c r="J20" s="8"/>
      <c r="K20" s="8"/>
      <c r="L20" s="8"/>
      <c r="M20" s="8"/>
      <c r="N20" s="4"/>
      <c r="O20" s="3"/>
    </row>
    <row r="21" spans="1:15" x14ac:dyDescent="0.25">
      <c r="A21" s="10">
        <v>15</v>
      </c>
      <c r="B21" s="19" t="s">
        <v>75</v>
      </c>
      <c r="C21" s="128">
        <f>+D20</f>
        <v>0.41095890410958902</v>
      </c>
      <c r="D21" s="128">
        <f>+IF(HLOOKUP(D$7,'DB Articolazione'!C$7:CC$59,'Articolazione tariffaria'!$A21)&lt;$H$1,HLOOKUP(D$7,'DB Articolazione'!C$7:CC$59,'Articolazione tariffaria'!$A21,FALSE)/365*'DATI BOLLETTA'!$C$39,0)</f>
        <v>4.1095890410958908</v>
      </c>
      <c r="E21" s="94"/>
      <c r="F21" s="127">
        <f>+IFERROR(HLOOKUP(F$7,'DB Articolazione'!$C$7:$CC$59,'Articolazione tariffaria'!$A21,FALSE),"")</f>
        <v>3.1222620000000001</v>
      </c>
      <c r="G21" s="8"/>
      <c r="H21" s="8"/>
      <c r="I21" s="8"/>
      <c r="J21" s="8"/>
      <c r="K21" s="8"/>
      <c r="L21" s="8"/>
      <c r="M21" s="8"/>
      <c r="N21" s="4"/>
      <c r="O21" s="3"/>
    </row>
    <row r="22" spans="1:15" s="135" customFormat="1" x14ac:dyDescent="0.25">
      <c r="A22" s="10">
        <v>16</v>
      </c>
      <c r="B22" s="19" t="s">
        <v>76</v>
      </c>
      <c r="C22" s="128">
        <f>+IF(D21=0,$H$1,D21)</f>
        <v>4.1095890410958908</v>
      </c>
      <c r="D22" s="381">
        <f>+IFERROR((HLOOKUP(D$7,'DB Articolazione'!$C$7:$CC$59,'Articolazione tariffaria'!$A22,FALSE)),"")</f>
        <v>10000</v>
      </c>
      <c r="E22" s="94"/>
      <c r="F22" s="127">
        <f>+IFERROR(HLOOKUP(F$7,'DB Articolazione'!$C$7:$CC$59,'Articolazione tariffaria'!$A22,FALSE),"")</f>
        <v>3.8705859999999999</v>
      </c>
      <c r="G22" s="8"/>
      <c r="H22" s="8"/>
      <c r="I22" s="8"/>
      <c r="J22" s="8"/>
      <c r="K22" s="8"/>
      <c r="L22" s="8"/>
      <c r="M22" s="8"/>
    </row>
    <row r="23" spans="1:15" s="135" customFormat="1" x14ac:dyDescent="0.25">
      <c r="A23" s="10">
        <v>17</v>
      </c>
      <c r="B23" s="19" t="s">
        <v>77</v>
      </c>
      <c r="C23" s="128">
        <f>+IF(D22=0,$H$1,D22)</f>
        <v>10000</v>
      </c>
      <c r="D23" s="381">
        <f>+HLOOKUP(D$7,'DB Articolazione'!$C$7:$CC$59,'Articolazione tariffaria'!$A23,FALSE)</f>
        <v>999999999</v>
      </c>
      <c r="E23" s="95"/>
      <c r="F23" s="127">
        <f>+IFERROR(HLOOKUP(F$7,'DB Articolazione'!$C$7:$CC$59,'Articolazione tariffaria'!$A23,FALSE),"")</f>
        <v>3.1223359999999998</v>
      </c>
      <c r="G23" s="8"/>
      <c r="H23" s="8"/>
      <c r="I23" s="8"/>
      <c r="J23" s="8"/>
      <c r="K23" s="8"/>
      <c r="L23" s="8"/>
      <c r="M23" s="8"/>
    </row>
    <row r="24" spans="1:15" s="135" customFormat="1" x14ac:dyDescent="0.25">
      <c r="A24" s="10">
        <v>18</v>
      </c>
      <c r="B24" s="17" t="s">
        <v>229</v>
      </c>
      <c r="C24" s="16"/>
      <c r="D24" s="16"/>
      <c r="E24" s="16"/>
      <c r="F24" s="16"/>
      <c r="G24" s="8"/>
      <c r="H24" s="8"/>
      <c r="I24" s="8"/>
      <c r="J24" s="8"/>
      <c r="K24" s="8"/>
      <c r="L24" s="8"/>
      <c r="M24" s="8"/>
    </row>
    <row r="25" spans="1:15" s="135" customFormat="1" x14ac:dyDescent="0.25">
      <c r="A25" s="10">
        <v>19</v>
      </c>
      <c r="B25" s="19" t="s">
        <v>74</v>
      </c>
      <c r="C25" s="128">
        <f>+IFERROR((HLOOKUP(C$7,'DB Articolazione'!$C$7:$CC$59,'Articolazione tariffaria'!$A25,FALSE)*'DATI BOLLETTA'!$C$39),"")</f>
        <v>0</v>
      </c>
      <c r="D25" s="128">
        <f>+IF(HLOOKUP(D$7,'DB Articolazione'!C$7:CC$59,'Articolazione tariffaria'!$A25)&lt;$H$1,HLOOKUP(D$7,'DB Articolazione'!C$7:CC$59,'Articolazione tariffaria'!$A25,FALSE)/365*'DATI BOLLETTA'!$C$39,0)</f>
        <v>1.6438356164383561</v>
      </c>
      <c r="E25" s="94"/>
      <c r="F25" s="127">
        <f>+IFERROR(HLOOKUP(F$7,'DB Articolazione'!$C$7:$CC$59,'Articolazione tariffaria'!$A25,FALSE),"")</f>
        <v>1.8560110000000001</v>
      </c>
      <c r="G25" s="8"/>
      <c r="H25" s="8"/>
      <c r="I25" s="8"/>
      <c r="J25" s="8"/>
      <c r="K25" s="8"/>
      <c r="L25" s="8"/>
      <c r="M25" s="8"/>
    </row>
    <row r="26" spans="1:15" s="135" customFormat="1" x14ac:dyDescent="0.25">
      <c r="A26" s="10">
        <v>20</v>
      </c>
      <c r="B26" s="19" t="s">
        <v>75</v>
      </c>
      <c r="C26" s="128">
        <f>+IF(D25=0,$H$1,D25)</f>
        <v>1.6438356164383561</v>
      </c>
      <c r="D26" s="128">
        <f>+IF(HLOOKUP(D$7,'DB Articolazione'!C$7:CC$59,'Articolazione tariffaria'!$A26)&lt;$H$1,HLOOKUP(D$7,'DB Articolazione'!C$7:CC$59,'Articolazione tariffaria'!$A26,FALSE)/365*'DATI BOLLETTA'!$C$39,0)</f>
        <v>8.2191780821917817</v>
      </c>
      <c r="E26" s="94"/>
      <c r="F26" s="127">
        <f>+IFERROR(HLOOKUP(F$7,'DB Articolazione'!$C$7:$CC$59,'Articolazione tariffaria'!$A26,FALSE),"")</f>
        <v>3.1222620000000001</v>
      </c>
      <c r="G26" s="8"/>
      <c r="H26" s="8"/>
      <c r="I26" s="8"/>
      <c r="J26" s="8"/>
      <c r="K26" s="8"/>
      <c r="L26" s="8"/>
      <c r="M26" s="8"/>
    </row>
    <row r="27" spans="1:15" s="135" customFormat="1" x14ac:dyDescent="0.25">
      <c r="A27" s="10">
        <v>21</v>
      </c>
      <c r="B27" s="19" t="s">
        <v>76</v>
      </c>
      <c r="C27" s="128">
        <f>+IF(D26=0,$H$1,D26)</f>
        <v>8.2191780821917817</v>
      </c>
      <c r="D27" s="381">
        <f>+IFERROR((HLOOKUP(D$7,'DB Articolazione'!$C$7:$CC$59,'Articolazione tariffaria'!$A27,FALSE)),"")</f>
        <v>10000</v>
      </c>
      <c r="E27" s="94"/>
      <c r="F27" s="127">
        <f>+IFERROR(HLOOKUP(F$7,'DB Articolazione'!$C$7:$CC$59,'Articolazione tariffaria'!$A27,FALSE),"")</f>
        <v>3.8705859999999999</v>
      </c>
      <c r="G27" s="8"/>
      <c r="H27" s="8"/>
      <c r="I27" s="8"/>
      <c r="J27" s="8"/>
      <c r="K27" s="8"/>
      <c r="L27" s="8"/>
      <c r="M27" s="8"/>
    </row>
    <row r="28" spans="1:15" s="135" customFormat="1" x14ac:dyDescent="0.25">
      <c r="A28" s="10">
        <v>22</v>
      </c>
      <c r="B28" s="19" t="s">
        <v>77</v>
      </c>
      <c r="C28" s="128">
        <f>+IF(D27=0,$H$1,D27)</f>
        <v>10000</v>
      </c>
      <c r="D28" s="381">
        <f>+HLOOKUP(D$7,'DB Articolazione'!$C$7:$CC$59,'Articolazione tariffaria'!$A28,FALSE)</f>
        <v>999999999</v>
      </c>
      <c r="E28" s="5"/>
      <c r="F28" s="127">
        <f>+IFERROR(HLOOKUP(F$7,'DB Articolazione'!$C$7:$CC$59,'Articolazione tariffaria'!$A28,FALSE),"")</f>
        <v>3.1223359999999998</v>
      </c>
      <c r="G28" s="8"/>
      <c r="H28" s="8"/>
      <c r="I28" s="8"/>
      <c r="J28" s="8"/>
      <c r="K28" s="8"/>
      <c r="L28" s="8"/>
      <c r="M28" s="8"/>
    </row>
    <row r="29" spans="1:15" x14ac:dyDescent="0.25">
      <c r="A29" s="10">
        <v>23</v>
      </c>
      <c r="B29" s="16"/>
      <c r="C29" s="16"/>
      <c r="D29" s="16"/>
      <c r="E29" s="16"/>
      <c r="F29" s="16"/>
      <c r="G29" s="8"/>
      <c r="H29" s="8"/>
      <c r="I29" s="136"/>
      <c r="J29" s="136"/>
      <c r="K29" s="136"/>
      <c r="L29" s="136"/>
      <c r="M29" s="137"/>
      <c r="N29" s="4"/>
      <c r="O29" s="3"/>
    </row>
    <row r="30" spans="1:15" x14ac:dyDescent="0.25">
      <c r="A30" s="10">
        <v>24</v>
      </c>
      <c r="B30" s="21" t="s">
        <v>79</v>
      </c>
      <c r="C30" s="12"/>
      <c r="D30" s="12"/>
      <c r="E30" s="11"/>
      <c r="G30" s="8"/>
      <c r="H30" s="8"/>
      <c r="I30" s="88"/>
      <c r="J30" s="88"/>
      <c r="K30" s="88"/>
      <c r="L30" s="88"/>
      <c r="M30" s="30"/>
    </row>
    <row r="31" spans="1:15" x14ac:dyDescent="0.25">
      <c r="A31" s="10">
        <v>25</v>
      </c>
      <c r="B31" s="19" t="s">
        <v>80</v>
      </c>
      <c r="F31" s="100">
        <f>+IFERROR(HLOOKUP(F$7,'DB Articolazione'!$C$7:$CC$59,'Articolazione tariffaria'!$A31,FALSE),"")</f>
        <v>0.40764</v>
      </c>
      <c r="G31" s="8"/>
      <c r="H31" s="8"/>
      <c r="I31" s="138"/>
      <c r="J31" s="138"/>
      <c r="K31" s="138"/>
      <c r="L31" s="138"/>
      <c r="M31" s="30"/>
    </row>
    <row r="32" spans="1:15" x14ac:dyDescent="0.25">
      <c r="A32" s="10">
        <v>26</v>
      </c>
      <c r="B32" s="19" t="s">
        <v>81</v>
      </c>
      <c r="F32" s="100">
        <f>+IFERROR(HLOOKUP(F$7,'DB Articolazione'!$C$7:$CC$59,'Articolazione tariffaria'!$A32,FALSE),"")</f>
        <v>1.1198969999999999</v>
      </c>
      <c r="G32" s="30"/>
      <c r="H32" s="8"/>
      <c r="I32" s="138"/>
      <c r="J32" s="138"/>
      <c r="K32" s="138"/>
      <c r="L32" s="138"/>
      <c r="M32" s="30"/>
    </row>
    <row r="33" spans="1:13" x14ac:dyDescent="0.25">
      <c r="A33" s="10">
        <v>27</v>
      </c>
      <c r="G33" s="30"/>
      <c r="H33" s="8"/>
      <c r="I33" s="88"/>
      <c r="J33" s="88"/>
      <c r="K33" s="88"/>
      <c r="L33" s="88"/>
      <c r="M33" s="30"/>
    </row>
    <row r="34" spans="1:13" x14ac:dyDescent="0.25">
      <c r="A34" s="10">
        <v>28</v>
      </c>
      <c r="B34" s="21" t="s">
        <v>82</v>
      </c>
      <c r="C34" s="12"/>
      <c r="D34" s="12"/>
      <c r="E34" s="11"/>
      <c r="G34" s="30"/>
      <c r="H34" s="8"/>
      <c r="I34" s="88"/>
      <c r="J34" s="88"/>
      <c r="K34" s="88"/>
      <c r="L34" s="88"/>
      <c r="M34" s="30"/>
    </row>
    <row r="35" spans="1:13" x14ac:dyDescent="0.25">
      <c r="A35" s="10">
        <v>29</v>
      </c>
      <c r="B35" s="23" t="s">
        <v>231</v>
      </c>
      <c r="F35" s="100">
        <f>+IFERROR(HLOOKUP(F$7,'DB Articolazione'!$C$7:$CC$59,'Articolazione tariffaria'!$A35,FALSE),"")</f>
        <v>21.530474000000002</v>
      </c>
      <c r="G35" s="30"/>
      <c r="H35" s="8"/>
      <c r="I35" s="138"/>
      <c r="J35" s="138"/>
      <c r="K35" s="138"/>
      <c r="L35" s="138"/>
      <c r="M35" s="30"/>
    </row>
    <row r="36" spans="1:13" x14ac:dyDescent="0.25">
      <c r="A36" s="10">
        <v>30</v>
      </c>
      <c r="B36" s="23" t="s">
        <v>232</v>
      </c>
      <c r="F36" s="100">
        <f>+IFERROR(HLOOKUP(F$7,'DB Articolazione'!$C$7:$CC$59,'Articolazione tariffaria'!$A36,FALSE),"")</f>
        <v>5.7414589999999999</v>
      </c>
      <c r="G36" s="30"/>
      <c r="H36" s="8"/>
      <c r="I36" s="138"/>
      <c r="J36" s="138"/>
      <c r="K36" s="138"/>
      <c r="L36" s="138"/>
      <c r="M36" s="30"/>
    </row>
    <row r="37" spans="1:13" x14ac:dyDescent="0.25">
      <c r="A37" s="10">
        <v>31</v>
      </c>
      <c r="B37" s="97" t="s">
        <v>233</v>
      </c>
      <c r="C37" s="37"/>
      <c r="D37" s="37"/>
      <c r="E37" s="38"/>
      <c r="F37" s="102">
        <f>+IFERROR(HLOOKUP(F$7,'DB Articolazione'!$C$7:$CC$59,'Articolazione tariffaria'!$A37,FALSE),"")</f>
        <v>5.7414589999999999</v>
      </c>
      <c r="G37" s="30"/>
      <c r="H37" s="8"/>
      <c r="I37" s="139"/>
      <c r="J37" s="139"/>
      <c r="K37" s="139"/>
      <c r="L37" s="139"/>
      <c r="M37" s="30"/>
    </row>
    <row r="38" spans="1:13" x14ac:dyDescent="0.25">
      <c r="A38" s="10">
        <v>32</v>
      </c>
      <c r="B38" s="97" t="s">
        <v>219</v>
      </c>
      <c r="C38" s="37"/>
      <c r="D38" s="37"/>
      <c r="E38" s="38"/>
      <c r="F38" s="102">
        <f>+IFERROR(HLOOKUP(F$7,'DB Articolazione'!$C$7:$CC$59,'Articolazione tariffaria'!$A38,FALSE),"")</f>
        <v>60.859473000000001</v>
      </c>
      <c r="G38" s="30"/>
      <c r="H38" s="8"/>
      <c r="I38" s="139"/>
      <c r="J38" s="139"/>
      <c r="K38" s="139"/>
      <c r="L38" s="139"/>
      <c r="M38" s="30"/>
    </row>
    <row r="39" spans="1:13" x14ac:dyDescent="0.25">
      <c r="A39" s="10">
        <v>33</v>
      </c>
      <c r="B39" s="97" t="s">
        <v>220</v>
      </c>
      <c r="C39" s="37"/>
      <c r="D39" s="37"/>
      <c r="E39" s="38"/>
      <c r="F39" s="102">
        <f>+IFERROR(HLOOKUP(F$7,'DB Articolazione'!$C$7:$CC$59,'Articolazione tariffaria'!$A39,FALSE),"")</f>
        <v>20.095109000000001</v>
      </c>
      <c r="G39" s="30"/>
      <c r="H39" s="8"/>
      <c r="I39" s="139"/>
      <c r="J39" s="139"/>
      <c r="K39" s="139"/>
      <c r="L39" s="139"/>
      <c r="M39" s="30"/>
    </row>
    <row r="40" spans="1:13" x14ac:dyDescent="0.25">
      <c r="A40" s="10">
        <v>34</v>
      </c>
      <c r="B40" s="97" t="s">
        <v>221</v>
      </c>
      <c r="C40" s="37"/>
      <c r="D40" s="37"/>
      <c r="E40" s="38"/>
      <c r="F40" s="102">
        <f>+IFERROR(HLOOKUP(F$7,'DB Articolazione'!$C$7:$CC$59,'Articolazione tariffaria'!$A40,FALSE),"")</f>
        <v>20.095109000000001</v>
      </c>
      <c r="G40" s="30"/>
      <c r="H40" s="8"/>
      <c r="I40" s="139"/>
      <c r="J40" s="139"/>
      <c r="K40" s="139"/>
      <c r="L40" s="139"/>
      <c r="M40" s="30"/>
    </row>
    <row r="41" spans="1:13" x14ac:dyDescent="0.25">
      <c r="A41" s="10">
        <v>35</v>
      </c>
      <c r="B41" s="97" t="s">
        <v>234</v>
      </c>
      <c r="C41" s="37"/>
      <c r="D41" s="37"/>
      <c r="E41" s="38"/>
      <c r="F41" s="102">
        <f>+IFERROR(HLOOKUP(F$7,'DB Articolazione'!$C$7:$CC$59,'Articolazione tariffaria'!$A41,FALSE),"")</f>
        <v>53.826186</v>
      </c>
      <c r="G41" s="30"/>
      <c r="H41" s="8"/>
      <c r="I41" s="138"/>
      <c r="J41" s="138"/>
      <c r="K41" s="138"/>
      <c r="L41" s="138"/>
      <c r="M41" s="30"/>
    </row>
    <row r="42" spans="1:13" x14ac:dyDescent="0.25">
      <c r="A42" s="10">
        <v>36</v>
      </c>
      <c r="B42" s="23" t="s">
        <v>210</v>
      </c>
      <c r="C42" s="37"/>
      <c r="D42" s="37"/>
      <c r="E42" s="38"/>
      <c r="F42" s="100">
        <f>+IFERROR(HLOOKUP(F$7,'DB Articolazione'!$C$7:$CC$59,'Articolazione tariffaria'!$A42,FALSE),"")</f>
        <v>25.836569000000001</v>
      </c>
      <c r="G42" s="30"/>
      <c r="H42" s="8"/>
      <c r="I42" s="138"/>
      <c r="J42" s="138"/>
      <c r="K42" s="138"/>
      <c r="L42" s="138"/>
      <c r="M42" s="30"/>
    </row>
    <row r="43" spans="1:13" x14ac:dyDescent="0.25">
      <c r="A43" s="10">
        <v>37</v>
      </c>
      <c r="B43" s="23" t="s">
        <v>211</v>
      </c>
      <c r="C43" s="37"/>
      <c r="D43" s="37"/>
      <c r="E43" s="38"/>
      <c r="F43" s="100">
        <f>+IFERROR(HLOOKUP(F$7,'DB Articolazione'!$C$7:$CC$59,'Articolazione tariffaria'!$A43,FALSE),"")</f>
        <v>25.836569000000001</v>
      </c>
      <c r="G43" s="30"/>
      <c r="H43" s="8"/>
      <c r="I43" s="139"/>
      <c r="J43" s="139"/>
      <c r="K43" s="139"/>
      <c r="L43" s="139"/>
      <c r="M43" s="30"/>
    </row>
    <row r="44" spans="1:13" x14ac:dyDescent="0.25">
      <c r="A44" s="10">
        <v>38</v>
      </c>
      <c r="B44" s="23" t="s">
        <v>235</v>
      </c>
      <c r="F44" s="100">
        <f>+IFERROR(HLOOKUP(F$7,'DB Articolazione'!$C$7:$CC$59,'Articolazione tariffaria'!$A44,FALSE),"")</f>
        <v>53.826186</v>
      </c>
      <c r="G44" s="30"/>
      <c r="H44" s="8"/>
      <c r="I44" s="138"/>
      <c r="J44" s="138"/>
      <c r="K44" s="138"/>
      <c r="L44" s="138"/>
      <c r="M44" s="30"/>
    </row>
    <row r="45" spans="1:13" x14ac:dyDescent="0.25">
      <c r="A45" s="10">
        <v>39</v>
      </c>
      <c r="B45" s="23" t="s">
        <v>208</v>
      </c>
      <c r="F45" s="100">
        <f>+IFERROR(HLOOKUP(F$7,'DB Articolazione'!$C$7:$CC$59,'Articolazione tariffaria'!$A45,FALSE),"")</f>
        <v>25.836569000000001</v>
      </c>
      <c r="G45" s="30"/>
      <c r="H45" s="8"/>
      <c r="I45" s="138"/>
      <c r="J45" s="138"/>
      <c r="K45" s="138"/>
      <c r="L45" s="138"/>
      <c r="M45" s="30"/>
    </row>
    <row r="46" spans="1:13" x14ac:dyDescent="0.25">
      <c r="A46" s="10">
        <v>40</v>
      </c>
      <c r="B46" s="23" t="s">
        <v>209</v>
      </c>
      <c r="F46" s="100">
        <f>+IFERROR(HLOOKUP(F$7,'DB Articolazione'!$C$7:$CC$59,'Articolazione tariffaria'!$A46,FALSE),"")</f>
        <v>25.836569000000001</v>
      </c>
      <c r="G46" s="30"/>
      <c r="H46" s="8"/>
      <c r="I46" s="138"/>
      <c r="J46" s="138"/>
      <c r="K46" s="138"/>
      <c r="L46" s="138"/>
      <c r="M46" s="30"/>
    </row>
    <row r="47" spans="1:13" x14ac:dyDescent="0.25">
      <c r="A47" s="10">
        <v>41</v>
      </c>
      <c r="G47" s="30"/>
      <c r="H47" s="8"/>
      <c r="I47" s="30"/>
      <c r="J47" s="30"/>
      <c r="K47" s="30"/>
      <c r="L47" s="30"/>
      <c r="M47" s="30"/>
    </row>
    <row r="48" spans="1:13" x14ac:dyDescent="0.25">
      <c r="A48" s="10">
        <v>42</v>
      </c>
      <c r="B48" s="21" t="s">
        <v>87</v>
      </c>
      <c r="C48" s="12"/>
      <c r="D48" s="12"/>
      <c r="E48" s="11"/>
      <c r="G48" s="30"/>
      <c r="H48" s="8"/>
      <c r="I48" s="30"/>
      <c r="J48" s="30"/>
      <c r="K48" s="30"/>
      <c r="L48" s="30"/>
      <c r="M48" s="30"/>
    </row>
    <row r="49" spans="1:13" x14ac:dyDescent="0.25">
      <c r="A49" s="10">
        <v>43</v>
      </c>
      <c r="B49" s="23" t="s">
        <v>88</v>
      </c>
      <c r="F49" s="100">
        <f>+IFERROR(HLOOKUP(F$7,'DB Articolazione'!$C$7:$CC$59,'Articolazione tariffaria'!$A49,FALSE),"")</f>
        <v>0</v>
      </c>
      <c r="G49" s="30"/>
      <c r="H49" s="30"/>
      <c r="I49" s="30"/>
      <c r="J49" s="30"/>
      <c r="K49" s="30"/>
      <c r="L49" s="30"/>
      <c r="M49" s="30"/>
    </row>
    <row r="50" spans="1:13" x14ac:dyDescent="0.25">
      <c r="A50" s="10">
        <v>44</v>
      </c>
      <c r="B50" s="23" t="s">
        <v>89</v>
      </c>
      <c r="F50" s="100">
        <f>+IFERROR(HLOOKUP(F$7,'DB Articolazione'!$C$7:$CC$59,'Articolazione tariffaria'!$A50,FALSE),"")</f>
        <v>0</v>
      </c>
      <c r="G50" s="30"/>
      <c r="H50" s="30"/>
      <c r="I50" s="30"/>
      <c r="J50" s="30"/>
      <c r="K50" s="30"/>
      <c r="L50" s="30"/>
      <c r="M50" s="30"/>
    </row>
    <row r="51" spans="1:13" x14ac:dyDescent="0.25">
      <c r="A51" s="10">
        <v>45</v>
      </c>
      <c r="B51" s="23" t="s">
        <v>90</v>
      </c>
      <c r="F51" s="100">
        <f>+IFERROR(HLOOKUP(F$7,'DB Articolazione'!$C$7:$CC$59,'Articolazione tariffaria'!$A51,FALSE),"")</f>
        <v>0</v>
      </c>
      <c r="G51" s="30"/>
      <c r="H51" s="30"/>
      <c r="I51" s="30"/>
      <c r="J51" s="30"/>
      <c r="K51" s="30"/>
      <c r="L51" s="30"/>
      <c r="M51" s="30"/>
    </row>
    <row r="52" spans="1:13" x14ac:dyDescent="0.25">
      <c r="A52" s="10">
        <v>46</v>
      </c>
      <c r="G52" s="30"/>
      <c r="H52" s="30"/>
      <c r="I52" s="30"/>
      <c r="J52" s="30"/>
      <c r="K52" s="30"/>
      <c r="L52" s="30"/>
      <c r="M52" s="30"/>
    </row>
    <row r="53" spans="1:13" x14ac:dyDescent="0.25">
      <c r="A53" s="10">
        <v>47</v>
      </c>
      <c r="B53" s="21" t="s">
        <v>91</v>
      </c>
      <c r="C53" s="12"/>
      <c r="D53" s="12"/>
      <c r="E53" s="11"/>
      <c r="G53" s="30"/>
      <c r="H53" s="30"/>
      <c r="I53" s="30"/>
      <c r="J53" s="30"/>
      <c r="K53" s="30"/>
      <c r="L53" s="30"/>
      <c r="M53" s="30"/>
    </row>
    <row r="54" spans="1:13" x14ac:dyDescent="0.25">
      <c r="A54" s="10">
        <v>48</v>
      </c>
      <c r="B54" s="23" t="s">
        <v>92</v>
      </c>
      <c r="F54" s="100">
        <f>+IFERROR(HLOOKUP(F$7,'DB Articolazione'!$C$7:$CC$59,'Articolazione tariffaria'!$A54,FALSE),"")</f>
        <v>6.0000000000000001E-3</v>
      </c>
      <c r="G54" s="30"/>
      <c r="H54" s="30"/>
      <c r="I54" s="30"/>
      <c r="J54" s="30"/>
      <c r="K54" s="30"/>
      <c r="L54" s="30"/>
      <c r="M54" s="30"/>
    </row>
    <row r="55" spans="1:13" x14ac:dyDescent="0.25">
      <c r="A55" s="10">
        <v>49</v>
      </c>
      <c r="B55" s="23" t="s">
        <v>93</v>
      </c>
      <c r="F55" s="100">
        <f>+IFERROR(HLOOKUP(F$7,'DB Articolazione'!$C$7:$CC$59,'Articolazione tariffaria'!$A55,FALSE),"")</f>
        <v>8.9999999999999993E-3</v>
      </c>
      <c r="G55" s="30"/>
      <c r="H55" s="30"/>
      <c r="I55" s="30"/>
      <c r="J55" s="30"/>
      <c r="K55" s="30"/>
      <c r="L55" s="30"/>
      <c r="M55" s="30"/>
    </row>
    <row r="56" spans="1:13" x14ac:dyDescent="0.25">
      <c r="A56" s="10">
        <v>50</v>
      </c>
      <c r="B56" s="23" t="s">
        <v>94</v>
      </c>
      <c r="F56" s="100">
        <f>+IFERROR(HLOOKUP(F$7,'DB Articolazione'!$C$7:$CC$59,'Articolazione tariffaria'!$A56,FALSE),"")</f>
        <v>1.7899999999999999E-2</v>
      </c>
      <c r="G56" s="30"/>
      <c r="H56" s="30"/>
      <c r="I56" s="30"/>
      <c r="J56" s="30"/>
      <c r="K56" s="30"/>
      <c r="L56" s="30"/>
      <c r="M56" s="30"/>
    </row>
    <row r="57" spans="1:13" x14ac:dyDescent="0.25">
      <c r="A57" s="10">
        <v>51</v>
      </c>
      <c r="B57" s="23" t="s">
        <v>95</v>
      </c>
      <c r="F57" s="100">
        <f>+IFERROR(HLOOKUP(F$7,'DB Articolazione'!$C$7:$CC$59,'Articolazione tariffaria'!$A57,FALSE),"")</f>
        <v>0</v>
      </c>
      <c r="G57" s="30"/>
      <c r="H57" s="30"/>
      <c r="I57" s="30"/>
      <c r="J57" s="30"/>
      <c r="K57" s="30"/>
      <c r="L57" s="30"/>
      <c r="M57" s="30"/>
    </row>
    <row r="58" spans="1:13" x14ac:dyDescent="0.25">
      <c r="A58" s="10">
        <v>52</v>
      </c>
      <c r="B58" s="23" t="s">
        <v>96</v>
      </c>
      <c r="F58" s="100">
        <f>+IFERROR(HLOOKUP(F$7,'DB Articolazione'!$C$7:$CC$59,'Articolazione tariffaria'!$A58,FALSE),"")</f>
        <v>6.7000000000000002E-3</v>
      </c>
      <c r="G58" s="30"/>
      <c r="H58" s="30"/>
    </row>
    <row r="59" spans="1:13" x14ac:dyDescent="0.25">
      <c r="A59" s="10">
        <v>53</v>
      </c>
      <c r="B59" s="24" t="s">
        <v>97</v>
      </c>
      <c r="C59" s="14"/>
      <c r="D59" s="14"/>
      <c r="E59" s="13"/>
      <c r="F59" s="15">
        <f>+SUM(F54:F58)</f>
        <v>3.9599999999999996E-2</v>
      </c>
      <c r="G59" s="30"/>
      <c r="H59" s="30"/>
      <c r="I59" s="93"/>
      <c r="J59" s="93"/>
      <c r="K59" s="93"/>
      <c r="L59" s="93"/>
    </row>
    <row r="60" spans="1:13" x14ac:dyDescent="0.25">
      <c r="A60" s="10"/>
    </row>
    <row r="61" spans="1:13" x14ac:dyDescent="0.25">
      <c r="A61" s="10"/>
      <c r="B61" s="13" t="s">
        <v>194</v>
      </c>
    </row>
    <row r="62" spans="1:13" x14ac:dyDescent="0.25">
      <c r="A62" s="10"/>
      <c r="B62" s="21">
        <f>+'DATI BOLLETTA'!B62</f>
        <v>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12F39-052D-4D0C-ACA4-7E1448583FBE}">
  <sheetPr codeName="Foglio8"/>
  <dimension ref="A1:CC74"/>
  <sheetViews>
    <sheetView zoomScale="70" zoomScaleNormal="70" workbookViewId="0">
      <pane xSplit="2" ySplit="5" topLeftCell="AJ6" activePane="bottomRight" state="frozen"/>
      <selection activeCell="K22" sqref="K22"/>
      <selection pane="topRight" activeCell="K22" sqref="K22"/>
      <selection pane="bottomLeft" activeCell="K22" sqref="K22"/>
      <selection pane="bottomRight" activeCell="K22" sqref="K22"/>
    </sheetView>
  </sheetViews>
  <sheetFormatPr defaultColWidth="8.85546875" defaultRowHeight="15" x14ac:dyDescent="0.25"/>
  <cols>
    <col min="1" max="1" width="6.28515625" style="5" customWidth="1"/>
    <col min="2" max="2" width="74" style="5" customWidth="1"/>
    <col min="3" max="3" width="18.7109375" customWidth="1"/>
    <col min="4" max="4" width="12.5703125" bestFit="1" customWidth="1"/>
    <col min="5" max="5" width="9.140625"/>
    <col min="6" max="6" width="11.28515625" customWidth="1"/>
    <col min="7" max="7" width="5.5703125" style="5" customWidth="1"/>
    <col min="8" max="9" width="13.7109375" style="5" customWidth="1"/>
    <col min="10" max="10" width="2.7109375" style="5" customWidth="1"/>
    <col min="11" max="11" width="16.85546875" style="5" customWidth="1"/>
    <col min="12" max="12" width="6.5703125" style="5" customWidth="1"/>
    <col min="13" max="13" width="17" style="5" customWidth="1"/>
    <col min="14" max="14" width="15.28515625" style="5" customWidth="1"/>
    <col min="15" max="15" width="1.7109375" style="5" customWidth="1"/>
    <col min="16" max="16" width="10.5703125" style="5" customWidth="1"/>
    <col min="17" max="17" width="4.28515625" style="5" customWidth="1"/>
    <col min="18" max="18" width="18" customWidth="1"/>
    <col min="19" max="19" width="14" customWidth="1"/>
    <col min="20" max="20" width="9.140625"/>
    <col min="21" max="21" width="9.5703125" bestFit="1" customWidth="1"/>
    <col min="22" max="22" width="2.28515625" style="5" customWidth="1"/>
    <col min="23" max="23" width="17" style="5" customWidth="1"/>
    <col min="24" max="24" width="15.28515625" style="5" customWidth="1"/>
    <col min="25" max="25" width="1.7109375" style="5" customWidth="1"/>
    <col min="26" max="26" width="10.5703125" style="5" customWidth="1"/>
    <col min="27" max="27" width="4.28515625" style="5" customWidth="1"/>
    <col min="28" max="28" width="18" customWidth="1"/>
    <col min="29" max="29" width="14" customWidth="1"/>
    <col min="31" max="31" width="9.5703125" bestFit="1" customWidth="1"/>
    <col min="32" max="32" width="7.7109375" style="5" customWidth="1"/>
    <col min="33" max="33" width="18" style="5" bestFit="1" customWidth="1"/>
    <col min="34" max="34" width="16.85546875" style="5" bestFit="1" customWidth="1"/>
    <col min="35" max="35" width="2.5703125" style="5" customWidth="1"/>
    <col min="36" max="36" width="16.7109375" style="5" bestFit="1" customWidth="1"/>
    <col min="37" max="37" width="7.28515625" style="5" customWidth="1"/>
    <col min="38" max="38" width="13.5703125" style="5" customWidth="1"/>
    <col min="39" max="39" width="12.7109375" style="5" customWidth="1"/>
    <col min="40" max="40" width="2.42578125" style="5" customWidth="1"/>
    <col min="41" max="41" width="12.7109375" style="5" customWidth="1"/>
    <col min="42" max="42" width="7.140625" style="5" customWidth="1"/>
    <col min="43" max="43" width="17" style="5" customWidth="1"/>
    <col min="44" max="44" width="15.28515625" style="5" customWidth="1"/>
    <col min="45" max="45" width="1.7109375" style="5" customWidth="1"/>
    <col min="46" max="46" width="18.28515625" style="5" customWidth="1"/>
    <col min="47" max="47" width="8.85546875" style="5"/>
    <col min="48" max="48" width="17.28515625" style="5" customWidth="1"/>
    <col min="49" max="49" width="11" style="5" customWidth="1"/>
    <col min="50" max="50" width="1.28515625" style="5" customWidth="1"/>
    <col min="51" max="51" width="11.42578125" style="5" customWidth="1"/>
    <col min="52" max="52" width="8.85546875" style="5"/>
    <col min="53" max="53" width="15.7109375" style="5" customWidth="1"/>
    <col min="54" max="54" width="16.7109375" style="5" customWidth="1"/>
    <col min="55" max="55" width="1.7109375" style="5" customWidth="1"/>
    <col min="56" max="56" width="16" style="5" customWidth="1"/>
    <col min="57" max="57" width="8.85546875" style="5"/>
    <col min="58" max="58" width="14.7109375" style="5" customWidth="1"/>
    <col min="59" max="59" width="15.28515625" style="5" customWidth="1"/>
    <col min="60" max="60" width="2.7109375" style="5" customWidth="1"/>
    <col min="61" max="61" width="14.42578125" style="5" customWidth="1"/>
    <col min="62" max="62" width="8.85546875" style="5"/>
    <col min="63" max="64" width="13.28515625" style="5" customWidth="1"/>
    <col min="65" max="65" width="1.28515625" style="5" customWidth="1"/>
    <col min="66" max="66" width="14.42578125" style="5" customWidth="1"/>
    <col min="67" max="67" width="4.28515625" style="5" customWidth="1"/>
    <col min="68" max="68" width="12.28515625" style="5" customWidth="1"/>
    <col min="69" max="69" width="11.7109375" style="5" customWidth="1"/>
    <col min="70" max="70" width="2.140625" style="5" customWidth="1"/>
    <col min="71" max="71" width="11.28515625" style="5" customWidth="1"/>
    <col min="72" max="72" width="2.140625" style="5" customWidth="1"/>
    <col min="73" max="73" width="19.5703125" style="5" customWidth="1"/>
    <col min="74" max="74" width="16.5703125" style="5" customWidth="1"/>
    <col min="75" max="75" width="2.140625" style="5" customWidth="1"/>
    <col min="76" max="76" width="17.7109375" style="5" customWidth="1"/>
    <col min="77" max="77" width="2.85546875" style="5" customWidth="1"/>
    <col min="78" max="78" width="14.7109375" style="5" customWidth="1"/>
    <col min="79" max="79" width="12.28515625" style="5" customWidth="1"/>
    <col min="80" max="80" width="2.5703125" style="5" customWidth="1"/>
    <col min="81" max="81" width="12.140625" style="5" customWidth="1"/>
    <col min="82" max="16384" width="8.85546875" style="5"/>
  </cols>
  <sheetData>
    <row r="1" spans="1:81" ht="21" x14ac:dyDescent="0.25">
      <c r="B1" s="156" t="s">
        <v>196</v>
      </c>
      <c r="C1" s="98">
        <v>2021</v>
      </c>
      <c r="D1" s="99" t="str">
        <f>+MID(C1,3,2)</f>
        <v>21</v>
      </c>
      <c r="E1" s="5"/>
      <c r="F1" s="5"/>
      <c r="M1" s="98">
        <v>2022</v>
      </c>
      <c r="N1" s="99" t="str">
        <f>+MID(M1,3,2)</f>
        <v>22</v>
      </c>
      <c r="O1" s="108"/>
      <c r="R1" s="98"/>
      <c r="S1" s="99"/>
      <c r="T1" s="108"/>
      <c r="U1" s="5"/>
      <c r="W1" s="98">
        <v>2023</v>
      </c>
      <c r="X1" s="99" t="str">
        <f>+MID(W1,3,2)</f>
        <v>23</v>
      </c>
      <c r="Y1" s="108"/>
      <c r="AB1" s="98"/>
      <c r="AC1" s="99"/>
      <c r="AD1" s="108"/>
      <c r="AE1" s="5"/>
      <c r="AG1" s="98">
        <v>2024</v>
      </c>
      <c r="AH1" s="99" t="str">
        <f>+MID(AG1,3,2)</f>
        <v>24</v>
      </c>
      <c r="AI1" s="108"/>
      <c r="AL1" s="98"/>
      <c r="AM1" s="99"/>
      <c r="AN1" s="108"/>
      <c r="AQ1" s="98">
        <v>2025</v>
      </c>
      <c r="AR1" s="99" t="str">
        <f>+MID(AQ1,3,2)</f>
        <v>25</v>
      </c>
      <c r="AS1" s="108"/>
      <c r="AV1" s="98"/>
      <c r="AW1" s="99"/>
      <c r="AX1" s="108"/>
    </row>
    <row r="2" spans="1:81" ht="18.75" x14ac:dyDescent="0.3">
      <c r="B2" s="157" t="s">
        <v>63</v>
      </c>
      <c r="C2" s="36" t="s">
        <v>288</v>
      </c>
      <c r="D2" s="36" t="s">
        <v>288</v>
      </c>
      <c r="E2" s="9"/>
      <c r="F2" s="36" t="s">
        <v>288</v>
      </c>
      <c r="G2" s="9"/>
      <c r="H2" s="36" t="s">
        <v>290</v>
      </c>
      <c r="I2" s="36" t="s">
        <v>290</v>
      </c>
      <c r="J2" s="9"/>
      <c r="K2" s="36" t="s">
        <v>290</v>
      </c>
      <c r="L2" s="9"/>
      <c r="M2" s="36" t="s">
        <v>295</v>
      </c>
      <c r="N2" s="36" t="s">
        <v>295</v>
      </c>
      <c r="O2" s="9"/>
      <c r="P2" s="36" t="s">
        <v>295</v>
      </c>
      <c r="R2" s="36" t="s">
        <v>297</v>
      </c>
      <c r="S2" s="36" t="s">
        <v>297</v>
      </c>
      <c r="T2" s="9"/>
      <c r="U2" s="36" t="s">
        <v>297</v>
      </c>
      <c r="V2" s="9"/>
      <c r="W2" s="36" t="s">
        <v>299</v>
      </c>
      <c r="X2" s="36" t="s">
        <v>299</v>
      </c>
      <c r="Y2" s="9"/>
      <c r="Z2" s="36" t="s">
        <v>299</v>
      </c>
      <c r="AB2" s="36" t="s">
        <v>300</v>
      </c>
      <c r="AC2" s="36" t="s">
        <v>300</v>
      </c>
      <c r="AD2" s="9"/>
      <c r="AE2" s="36" t="s">
        <v>300</v>
      </c>
      <c r="AF2" s="9"/>
      <c r="AG2" s="36" t="s">
        <v>301</v>
      </c>
      <c r="AH2" s="36" t="s">
        <v>301</v>
      </c>
      <c r="AI2" s="9"/>
      <c r="AJ2" s="36" t="s">
        <v>301</v>
      </c>
      <c r="AL2" s="36" t="s">
        <v>302</v>
      </c>
      <c r="AM2" s="36" t="s">
        <v>302</v>
      </c>
      <c r="AN2" s="9"/>
      <c r="AO2" s="36" t="s">
        <v>302</v>
      </c>
      <c r="AQ2" s="36" t="s">
        <v>303</v>
      </c>
      <c r="AR2" s="36" t="s">
        <v>303</v>
      </c>
      <c r="AS2" s="9"/>
      <c r="AT2" s="36" t="s">
        <v>303</v>
      </c>
      <c r="AV2" s="36" t="s">
        <v>304</v>
      </c>
      <c r="AW2" s="36" t="s">
        <v>304</v>
      </c>
      <c r="AX2" s="9"/>
      <c r="AY2" s="36" t="s">
        <v>304</v>
      </c>
      <c r="AZ2" s="9"/>
      <c r="BA2" s="36"/>
      <c r="BB2" s="36"/>
      <c r="BC2" s="9"/>
      <c r="BD2" s="36"/>
      <c r="BE2" s="9"/>
      <c r="BF2" s="36"/>
      <c r="BG2" s="36"/>
      <c r="BH2" s="9"/>
      <c r="BI2" s="36"/>
      <c r="BJ2" s="9"/>
      <c r="BK2" s="36"/>
      <c r="BL2" s="36"/>
      <c r="BM2" s="9"/>
      <c r="BN2" s="36"/>
      <c r="BP2" s="36"/>
      <c r="BQ2" s="36"/>
      <c r="BR2" s="9"/>
      <c r="BS2" s="36"/>
      <c r="BT2" s="9"/>
      <c r="BU2" s="36"/>
      <c r="BV2" s="36"/>
      <c r="BW2" s="9"/>
      <c r="BX2" s="36"/>
      <c r="BZ2" s="36"/>
      <c r="CA2" s="36"/>
      <c r="CB2" s="9"/>
      <c r="CC2" s="36"/>
    </row>
    <row r="3" spans="1:81" ht="30" customHeight="1" x14ac:dyDescent="0.25">
      <c r="C3" s="380" t="s">
        <v>289</v>
      </c>
      <c r="D3" s="5"/>
      <c r="E3" s="5"/>
      <c r="F3" s="5"/>
      <c r="H3" s="369" t="s">
        <v>291</v>
      </c>
      <c r="M3" s="369" t="s">
        <v>296</v>
      </c>
      <c r="R3" s="380" t="s">
        <v>298</v>
      </c>
      <c r="S3" s="5"/>
      <c r="T3" s="5"/>
      <c r="U3" s="5"/>
      <c r="W3" s="369"/>
      <c r="AB3" s="380"/>
      <c r="AC3" s="5"/>
      <c r="AD3" s="5"/>
      <c r="AE3" s="5"/>
      <c r="AG3" s="369"/>
      <c r="AL3" s="380"/>
      <c r="AQ3" s="369"/>
      <c r="AV3" s="369"/>
      <c r="AX3" s="9"/>
      <c r="BA3" s="369"/>
      <c r="BF3" s="369"/>
      <c r="BK3" s="369"/>
      <c r="BP3" s="369"/>
      <c r="BU3" s="369"/>
      <c r="BZ3" s="369"/>
    </row>
    <row r="4" spans="1:81" x14ac:dyDescent="0.25">
      <c r="C4" s="23" t="s">
        <v>212</v>
      </c>
      <c r="D4" s="23" t="s">
        <v>213</v>
      </c>
      <c r="E4" s="5"/>
      <c r="F4" s="23" t="s">
        <v>214</v>
      </c>
      <c r="H4" s="23" t="s">
        <v>212</v>
      </c>
      <c r="I4" s="23" t="s">
        <v>213</v>
      </c>
      <c r="K4" s="23" t="s">
        <v>214</v>
      </c>
      <c r="M4" s="23" t="s">
        <v>212</v>
      </c>
      <c r="N4" s="23" t="s">
        <v>213</v>
      </c>
      <c r="P4" s="23" t="s">
        <v>214</v>
      </c>
      <c r="R4" s="23" t="s">
        <v>212</v>
      </c>
      <c r="S4" s="23" t="s">
        <v>213</v>
      </c>
      <c r="T4" s="5"/>
      <c r="U4" s="23" t="s">
        <v>214</v>
      </c>
      <c r="W4" s="23" t="s">
        <v>212</v>
      </c>
      <c r="X4" s="23" t="s">
        <v>213</v>
      </c>
      <c r="Z4" s="23" t="s">
        <v>214</v>
      </c>
      <c r="AB4" s="23" t="s">
        <v>212</v>
      </c>
      <c r="AC4" s="23" t="s">
        <v>213</v>
      </c>
      <c r="AD4" s="5"/>
      <c r="AE4" s="23" t="s">
        <v>214</v>
      </c>
      <c r="AG4" s="23" t="s">
        <v>212</v>
      </c>
      <c r="AH4" s="23" t="s">
        <v>213</v>
      </c>
      <c r="AJ4" s="23" t="s">
        <v>214</v>
      </c>
      <c r="AL4" s="23" t="s">
        <v>212</v>
      </c>
      <c r="AM4" s="23" t="s">
        <v>213</v>
      </c>
      <c r="AO4" s="23" t="s">
        <v>214</v>
      </c>
      <c r="AQ4" s="23" t="s">
        <v>212</v>
      </c>
      <c r="AR4" s="23" t="s">
        <v>213</v>
      </c>
      <c r="AT4" s="23" t="s">
        <v>214</v>
      </c>
      <c r="AV4" s="23" t="s">
        <v>212</v>
      </c>
      <c r="AW4" s="23" t="s">
        <v>213</v>
      </c>
      <c r="AY4" s="23" t="s">
        <v>214</v>
      </c>
      <c r="BA4" s="23"/>
      <c r="BB4" s="23"/>
      <c r="BD4" s="23"/>
      <c r="BF4" s="23"/>
      <c r="BG4" s="23"/>
      <c r="BI4" s="23"/>
      <c r="BK4" s="23"/>
      <c r="BL4" s="23"/>
      <c r="BN4" s="23"/>
      <c r="BP4" s="23"/>
      <c r="BQ4" s="23"/>
      <c r="BS4" s="23"/>
      <c r="BU4" s="23"/>
      <c r="BV4" s="23"/>
      <c r="BX4" s="23"/>
      <c r="BZ4" s="23"/>
      <c r="CA4" s="23"/>
      <c r="CC4" s="23"/>
    </row>
    <row r="5" spans="1:81" x14ac:dyDescent="0.25">
      <c r="B5" s="9"/>
      <c r="C5" s="36" t="s">
        <v>64</v>
      </c>
      <c r="D5" s="36" t="s">
        <v>65</v>
      </c>
      <c r="E5" s="5"/>
      <c r="F5" s="36" t="s">
        <v>66</v>
      </c>
      <c r="H5" s="36" t="s">
        <v>64</v>
      </c>
      <c r="I5" s="36" t="s">
        <v>65</v>
      </c>
      <c r="K5" s="36" t="s">
        <v>66</v>
      </c>
      <c r="M5" s="36" t="s">
        <v>64</v>
      </c>
      <c r="N5" s="36" t="s">
        <v>65</v>
      </c>
      <c r="P5" s="36" t="s">
        <v>66</v>
      </c>
      <c r="R5" s="36" t="s">
        <v>64</v>
      </c>
      <c r="S5" s="36" t="s">
        <v>65</v>
      </c>
      <c r="T5" s="5"/>
      <c r="U5" s="36" t="s">
        <v>66</v>
      </c>
      <c r="W5" s="36" t="s">
        <v>64</v>
      </c>
      <c r="X5" s="36" t="s">
        <v>65</v>
      </c>
      <c r="Z5" s="36" t="s">
        <v>66</v>
      </c>
      <c r="AB5" s="36" t="s">
        <v>64</v>
      </c>
      <c r="AC5" s="36" t="s">
        <v>65</v>
      </c>
      <c r="AD5" s="5"/>
      <c r="AE5" s="36" t="s">
        <v>66</v>
      </c>
      <c r="AG5" s="36" t="s">
        <v>64</v>
      </c>
      <c r="AH5" s="36" t="s">
        <v>65</v>
      </c>
      <c r="AJ5" s="36" t="s">
        <v>66</v>
      </c>
      <c r="AL5" s="36" t="s">
        <v>64</v>
      </c>
      <c r="AM5" s="36" t="s">
        <v>65</v>
      </c>
      <c r="AO5" s="36" t="s">
        <v>66</v>
      </c>
      <c r="AQ5" s="36" t="s">
        <v>64</v>
      </c>
      <c r="AR5" s="36" t="s">
        <v>65</v>
      </c>
      <c r="AT5" s="36" t="s">
        <v>66</v>
      </c>
      <c r="AV5" s="36" t="s">
        <v>64</v>
      </c>
      <c r="AW5" s="36" t="s">
        <v>65</v>
      </c>
      <c r="AY5" s="36" t="s">
        <v>66</v>
      </c>
      <c r="BA5" s="36"/>
      <c r="BB5" s="36"/>
      <c r="BD5" s="36"/>
      <c r="BF5" s="36"/>
      <c r="BG5" s="36"/>
      <c r="BI5" s="36"/>
      <c r="BK5" s="36"/>
      <c r="BL5" s="36"/>
      <c r="BN5" s="36"/>
      <c r="BP5" s="36"/>
      <c r="BQ5" s="36"/>
      <c r="BS5" s="36"/>
      <c r="BU5" s="36"/>
      <c r="BV5" s="36"/>
      <c r="BX5" s="36"/>
      <c r="BZ5" s="36"/>
      <c r="CA5" s="36"/>
      <c r="CC5" s="36"/>
    </row>
    <row r="6" spans="1:81" x14ac:dyDescent="0.25">
      <c r="C6" s="5"/>
      <c r="D6" s="5"/>
      <c r="E6" s="5"/>
      <c r="F6" s="5"/>
      <c r="R6" s="5"/>
      <c r="S6" s="5"/>
      <c r="T6" s="5"/>
      <c r="U6" s="5"/>
      <c r="AB6" s="5"/>
      <c r="AC6" s="5"/>
      <c r="AD6" s="5"/>
      <c r="AE6" s="5"/>
    </row>
    <row r="7" spans="1:81" x14ac:dyDescent="0.25">
      <c r="A7" s="10">
        <v>1</v>
      </c>
      <c r="B7" s="11" t="s">
        <v>67</v>
      </c>
      <c r="C7" s="28" t="str">
        <f>CONCATENATE(C2,"-",C$4)</f>
        <v>PD_21-a</v>
      </c>
      <c r="D7" s="28" t="str">
        <f>CONCATENATE(D2,"-",D$4)</f>
        <v>PD_21-b</v>
      </c>
      <c r="E7" s="28"/>
      <c r="F7" s="28" t="str">
        <f>CONCATENATE(F2,"-",F$4)</f>
        <v>PD_21-c</v>
      </c>
      <c r="H7" s="28" t="s">
        <v>292</v>
      </c>
      <c r="I7" s="28" t="s">
        <v>293</v>
      </c>
      <c r="J7" s="28"/>
      <c r="K7" s="28" t="s">
        <v>294</v>
      </c>
      <c r="M7" s="28" t="str">
        <f>CONCATENATE(M2,"-",M$4)</f>
        <v>PD_22-a</v>
      </c>
      <c r="N7" s="28" t="str">
        <f>CONCATENATE(N2,"-",N$4)</f>
        <v>PD_22-b</v>
      </c>
      <c r="O7" s="28"/>
      <c r="P7" s="28" t="str">
        <f>CONCATENATE(P2,"-",P$4)</f>
        <v>PD_22-c</v>
      </c>
      <c r="R7" s="28" t="str">
        <f>CONCATENATE(R2,"-",R$4)</f>
        <v>TS_22-a</v>
      </c>
      <c r="S7" s="28" t="str">
        <f>CONCATENATE(S2,"-",S$4)</f>
        <v>TS_22-b</v>
      </c>
      <c r="T7" s="28"/>
      <c r="U7" s="28" t="str">
        <f>CONCATENATE(U2,"-",U$4)</f>
        <v>TS_22-c</v>
      </c>
      <c r="W7" s="28" t="str">
        <f>CONCATENATE(W2,"-",W$4)</f>
        <v>PD_23-a</v>
      </c>
      <c r="X7" s="28" t="str">
        <f>CONCATENATE(X2,"-",X$4)</f>
        <v>PD_23-b</v>
      </c>
      <c r="Y7" s="28"/>
      <c r="Z7" s="28" t="str">
        <f>CONCATENATE(Z2,"-",Z$4)</f>
        <v>PD_23-c</v>
      </c>
      <c r="AB7" s="28" t="str">
        <f>CONCATENATE(AB2,"-",AB$4)</f>
        <v>TS_23-a</v>
      </c>
      <c r="AC7" s="28" t="str">
        <f>CONCATENATE(AC2,"-",AC$4)</f>
        <v>TS_23-b</v>
      </c>
      <c r="AD7" s="28"/>
      <c r="AE7" s="28" t="str">
        <f>CONCATENATE(AE2,"-",AE$4)</f>
        <v>TS_23-c</v>
      </c>
      <c r="AG7" s="28" t="str">
        <f>CONCATENATE(AG2,"-",AG$4)</f>
        <v>PD_24-a</v>
      </c>
      <c r="AH7" s="28" t="str">
        <f>CONCATENATE(AH2,"-",AH$4)</f>
        <v>PD_24-b</v>
      </c>
      <c r="AI7" s="28"/>
      <c r="AJ7" s="28" t="str">
        <f>CONCATENATE(AJ2,"-",AJ$4)</f>
        <v>PD_24-c</v>
      </c>
      <c r="AL7" s="28" t="str">
        <f>CONCATENATE(AL2,"-",AL$4)</f>
        <v>TS_24-a</v>
      </c>
      <c r="AM7" s="28" t="str">
        <f>CONCATENATE(AM2,"-",AM$4)</f>
        <v>TS_24-b</v>
      </c>
      <c r="AN7" s="28"/>
      <c r="AO7" s="28" t="str">
        <f>CONCATENATE(AO2,"-",AO$4)</f>
        <v>TS_24-c</v>
      </c>
      <c r="AQ7" s="28" t="str">
        <f>CONCATENATE(AQ2,"-",AQ$4)</f>
        <v>PD_25-a</v>
      </c>
      <c r="AR7" s="28" t="str">
        <f>CONCATENATE(AR2,"-",AR$4)</f>
        <v>PD_25-b</v>
      </c>
      <c r="AS7" s="28"/>
      <c r="AT7" s="28" t="str">
        <f>CONCATENATE(AT2,"-",AT$4)</f>
        <v>PD_25-c</v>
      </c>
      <c r="AV7" s="28" t="str">
        <f>CONCATENATE(AV2,"-",AV$4)</f>
        <v>TS_25-a</v>
      </c>
      <c r="AW7" s="28" t="str">
        <f>CONCATENATE(AW2,"-",AW$4)</f>
        <v>TS_25-b</v>
      </c>
      <c r="AX7" s="28"/>
      <c r="AY7" s="28" t="str">
        <f>CONCATENATE(AY2,"-",AY$4)</f>
        <v>TS_25-c</v>
      </c>
      <c r="BA7" s="28"/>
      <c r="BB7" s="28"/>
      <c r="BC7" s="28"/>
      <c r="BD7" s="28"/>
      <c r="BE7" s="28"/>
      <c r="BF7" s="28"/>
      <c r="BG7" s="28"/>
      <c r="BH7" s="28"/>
      <c r="BI7" s="28"/>
      <c r="BK7" s="28"/>
      <c r="BL7" s="28"/>
      <c r="BM7" s="28"/>
      <c r="BN7" s="28"/>
      <c r="BP7" s="28"/>
      <c r="BQ7" s="28"/>
      <c r="BR7" s="28"/>
      <c r="BS7" s="28"/>
      <c r="BU7" s="28"/>
      <c r="BV7" s="28"/>
      <c r="BW7" s="28"/>
      <c r="BX7" s="28"/>
      <c r="BZ7" s="28"/>
      <c r="CA7" s="28"/>
      <c r="CB7" s="28"/>
      <c r="CC7" s="28"/>
    </row>
    <row r="8" spans="1:81" x14ac:dyDescent="0.25">
      <c r="A8" s="10">
        <v>2</v>
      </c>
      <c r="B8" s="13" t="s">
        <v>287</v>
      </c>
      <c r="C8" s="13"/>
      <c r="D8" s="13"/>
      <c r="E8" s="13"/>
      <c r="F8" s="13"/>
      <c r="H8" s="13"/>
      <c r="I8" s="13"/>
      <c r="J8" s="13"/>
      <c r="K8" s="13"/>
      <c r="M8" s="13"/>
      <c r="N8" s="13"/>
      <c r="O8" s="13"/>
      <c r="P8" s="13"/>
      <c r="R8" s="13"/>
      <c r="S8" s="13"/>
      <c r="T8" s="13"/>
      <c r="U8" s="13"/>
      <c r="W8" s="13"/>
      <c r="X8" s="13"/>
      <c r="Y8" s="13"/>
      <c r="Z8" s="13"/>
      <c r="AB8" s="13"/>
      <c r="AC8" s="13"/>
      <c r="AD8" s="13"/>
      <c r="AE8" s="13"/>
      <c r="AG8" s="13"/>
      <c r="AH8" s="13"/>
      <c r="AI8" s="13"/>
      <c r="AJ8" s="13"/>
      <c r="AL8" s="13"/>
      <c r="AM8" s="13"/>
      <c r="AN8" s="13"/>
      <c r="AO8" s="13"/>
      <c r="AQ8" s="13"/>
      <c r="AR8" s="13"/>
      <c r="AS8" s="13"/>
      <c r="AT8" s="13"/>
      <c r="AV8" s="13"/>
      <c r="AW8" s="13"/>
      <c r="AX8" s="13"/>
      <c r="AY8" s="13"/>
      <c r="BA8" s="13"/>
      <c r="BB8" s="13"/>
      <c r="BC8" s="13"/>
      <c r="BD8" s="13"/>
      <c r="BE8" s="13"/>
      <c r="BF8" s="13"/>
      <c r="BG8" s="13"/>
      <c r="BH8" s="13"/>
      <c r="BI8" s="13"/>
      <c r="BK8" s="13"/>
      <c r="BL8" s="13"/>
      <c r="BM8" s="13"/>
      <c r="BN8" s="13"/>
      <c r="BP8" s="13"/>
      <c r="BQ8" s="13"/>
      <c r="BR8" s="13"/>
      <c r="BS8" s="13"/>
      <c r="BU8" s="13"/>
      <c r="BV8" s="13"/>
      <c r="BW8" s="13"/>
      <c r="BX8" s="13"/>
      <c r="BZ8" s="13"/>
      <c r="CA8" s="13"/>
      <c r="CB8" s="13"/>
      <c r="CC8" s="13"/>
    </row>
    <row r="9" spans="1:81" x14ac:dyDescent="0.25">
      <c r="A9" s="10">
        <v>3</v>
      </c>
      <c r="B9" s="16" t="s">
        <v>68</v>
      </c>
      <c r="C9" s="109">
        <v>0</v>
      </c>
      <c r="D9" s="109">
        <v>72</v>
      </c>
      <c r="E9" s="5"/>
      <c r="F9" s="112">
        <v>0.40365899999999999</v>
      </c>
      <c r="H9" s="109">
        <v>0</v>
      </c>
      <c r="I9" s="109">
        <v>72</v>
      </c>
      <c r="K9" s="112">
        <v>0.72362099999999996</v>
      </c>
      <c r="M9" s="109">
        <v>0</v>
      </c>
      <c r="N9" s="109">
        <v>72</v>
      </c>
      <c r="P9" s="112">
        <v>0.41859449920135</v>
      </c>
      <c r="R9" s="109">
        <v>0</v>
      </c>
      <c r="S9" s="109">
        <v>72</v>
      </c>
      <c r="T9" s="5"/>
      <c r="U9" s="112">
        <v>0.76666100000000004</v>
      </c>
      <c r="W9" s="109">
        <v>0</v>
      </c>
      <c r="X9" s="109">
        <v>72</v>
      </c>
      <c r="Z9" s="112">
        <v>0.43408200000000002</v>
      </c>
      <c r="AB9" s="109">
        <v>0</v>
      </c>
      <c r="AC9" s="109">
        <v>72</v>
      </c>
      <c r="AD9" s="5"/>
      <c r="AE9" s="112">
        <v>0.81172</v>
      </c>
      <c r="AG9" s="109">
        <v>0</v>
      </c>
      <c r="AH9" s="109">
        <v>72</v>
      </c>
      <c r="AJ9" s="112">
        <v>0.47054499999999999</v>
      </c>
      <c r="AL9" s="109">
        <v>0</v>
      </c>
      <c r="AM9" s="109">
        <v>72</v>
      </c>
      <c r="AO9" s="112">
        <v>0.86303099999999999</v>
      </c>
      <c r="AQ9" s="109">
        <v>0</v>
      </c>
      <c r="AR9" s="109">
        <v>72</v>
      </c>
      <c r="AT9" s="112">
        <v>0.51048000000000004</v>
      </c>
      <c r="AV9" s="109">
        <v>0</v>
      </c>
      <c r="AW9" s="109">
        <v>72</v>
      </c>
      <c r="AY9" s="112">
        <v>0.90638300000000005</v>
      </c>
      <c r="BA9" s="109"/>
      <c r="BB9" s="109"/>
      <c r="BD9" s="112"/>
      <c r="BF9" s="109"/>
      <c r="BG9" s="109"/>
      <c r="BI9" s="112"/>
      <c r="BK9" s="109"/>
      <c r="BL9" s="109"/>
      <c r="BN9" s="112"/>
      <c r="BP9" s="109"/>
      <c r="BQ9" s="109"/>
      <c r="BS9" s="112"/>
      <c r="BU9" s="109"/>
      <c r="BV9" s="109"/>
      <c r="BX9" s="112"/>
      <c r="BZ9" s="109"/>
      <c r="CA9" s="109"/>
      <c r="CC9" s="112"/>
    </row>
    <row r="10" spans="1:81" x14ac:dyDescent="0.25">
      <c r="A10" s="10">
        <v>4</v>
      </c>
      <c r="B10" s="16" t="s">
        <v>69</v>
      </c>
      <c r="C10" s="110">
        <f>+D9+1</f>
        <v>73</v>
      </c>
      <c r="D10" s="110">
        <v>144</v>
      </c>
      <c r="E10" s="5"/>
      <c r="F10" s="113">
        <v>0.80731699999999995</v>
      </c>
      <c r="H10" s="110">
        <v>73</v>
      </c>
      <c r="I10" s="110">
        <v>180</v>
      </c>
      <c r="K10" s="113">
        <v>1.38483</v>
      </c>
      <c r="M10" s="110">
        <f>+N9+1</f>
        <v>73</v>
      </c>
      <c r="N10" s="110">
        <v>144</v>
      </c>
      <c r="P10" s="113">
        <v>0.83718788362815</v>
      </c>
      <c r="R10" s="110">
        <f>+S9+1</f>
        <v>73</v>
      </c>
      <c r="S10" s="110">
        <v>180</v>
      </c>
      <c r="T10" s="5"/>
      <c r="U10" s="113">
        <v>1.4671989999999999</v>
      </c>
      <c r="W10" s="110">
        <f>+X9+1</f>
        <v>73</v>
      </c>
      <c r="X10" s="110">
        <v>144</v>
      </c>
      <c r="Z10" s="113">
        <v>0.86816400000000005</v>
      </c>
      <c r="AB10" s="110">
        <f>+AC9+1</f>
        <v>73</v>
      </c>
      <c r="AC10" s="110">
        <v>180</v>
      </c>
      <c r="AD10" s="5"/>
      <c r="AE10" s="113">
        <v>1.5534300000000001</v>
      </c>
      <c r="AG10" s="110">
        <f>+AH9+1</f>
        <v>73</v>
      </c>
      <c r="AH10" s="110">
        <v>144</v>
      </c>
      <c r="AJ10" s="113">
        <v>0.94108999999999998</v>
      </c>
      <c r="AL10" s="110">
        <f>+AM9+1</f>
        <v>73</v>
      </c>
      <c r="AM10" s="110">
        <v>180</v>
      </c>
      <c r="AO10" s="112">
        <v>1.651627</v>
      </c>
      <c r="AQ10" s="110">
        <f>+AR9+1</f>
        <v>73</v>
      </c>
      <c r="AR10" s="110">
        <v>144</v>
      </c>
      <c r="AT10" s="113">
        <v>1.020961</v>
      </c>
      <c r="AV10" s="110">
        <f>+AW9+1</f>
        <v>73</v>
      </c>
      <c r="AW10" s="110">
        <v>180</v>
      </c>
      <c r="AY10" s="113">
        <v>1.7345919999999999</v>
      </c>
      <c r="BA10" s="110"/>
      <c r="BB10" s="110"/>
      <c r="BD10" s="113"/>
      <c r="BF10" s="110"/>
      <c r="BG10" s="110"/>
      <c r="BI10" s="113"/>
      <c r="BK10" s="110"/>
      <c r="BL10" s="110"/>
      <c r="BN10" s="113"/>
      <c r="BP10" s="110"/>
      <c r="BQ10" s="110"/>
      <c r="BS10" s="113"/>
      <c r="BU10" s="110"/>
      <c r="BV10" s="110"/>
      <c r="BX10" s="113"/>
      <c r="BZ10" s="110"/>
      <c r="CA10" s="110"/>
      <c r="CC10" s="113"/>
    </row>
    <row r="11" spans="1:81" x14ac:dyDescent="0.25">
      <c r="A11" s="10">
        <v>5</v>
      </c>
      <c r="B11" s="16" t="s">
        <v>70</v>
      </c>
      <c r="C11" s="110">
        <f>+D10+1</f>
        <v>145</v>
      </c>
      <c r="D11" s="110">
        <v>216</v>
      </c>
      <c r="E11" s="5"/>
      <c r="F11" s="113">
        <v>1.1302430000000001</v>
      </c>
      <c r="H11" s="110">
        <v>181</v>
      </c>
      <c r="I11" s="111">
        <v>999999999</v>
      </c>
      <c r="K11" s="113">
        <v>3.2620179999999999</v>
      </c>
      <c r="M11" s="110">
        <f>+N10+1</f>
        <v>145</v>
      </c>
      <c r="N11" s="110">
        <v>216</v>
      </c>
      <c r="P11" s="113">
        <v>1.1720616993499497</v>
      </c>
      <c r="R11" s="110">
        <f>+S10+1</f>
        <v>181</v>
      </c>
      <c r="S11" s="23">
        <v>999999999</v>
      </c>
      <c r="T11" s="5"/>
      <c r="U11" s="113">
        <v>3.4560409999999999</v>
      </c>
      <c r="W11" s="110">
        <f>+X10+1</f>
        <v>145</v>
      </c>
      <c r="X11" s="110">
        <v>216</v>
      </c>
      <c r="Z11" s="113">
        <v>1.215428</v>
      </c>
      <c r="AB11" s="110">
        <f>+AC10+1</f>
        <v>181</v>
      </c>
      <c r="AC11" s="23">
        <v>999999999</v>
      </c>
      <c r="AD11" s="5"/>
      <c r="AE11" s="113">
        <v>3.6591589999999998</v>
      </c>
      <c r="AG11" s="110">
        <f>+AH10+1</f>
        <v>145</v>
      </c>
      <c r="AH11" s="110">
        <v>216</v>
      </c>
      <c r="AJ11" s="113">
        <v>1.3175239999999999</v>
      </c>
      <c r="AL11" s="110">
        <f>+AM10+1</f>
        <v>181</v>
      </c>
      <c r="AM11" s="23">
        <v>999999999</v>
      </c>
      <c r="AO11" s="112">
        <v>3.8904640000000001</v>
      </c>
      <c r="AQ11" s="110">
        <f>+AR10+1</f>
        <v>145</v>
      </c>
      <c r="AR11" s="110">
        <v>216</v>
      </c>
      <c r="AT11" s="113">
        <v>1.429343</v>
      </c>
      <c r="AV11" s="110">
        <f>+AW10+1</f>
        <v>181</v>
      </c>
      <c r="AW11" s="23">
        <v>999999999</v>
      </c>
      <c r="AY11" s="113">
        <v>4.08589</v>
      </c>
      <c r="BA11" s="110"/>
      <c r="BB11" s="110"/>
      <c r="BD11" s="113"/>
      <c r="BF11" s="110"/>
      <c r="BG11" s="110"/>
      <c r="BI11" s="113"/>
      <c r="BK11" s="110"/>
      <c r="BL11" s="110"/>
      <c r="BN11" s="113"/>
      <c r="BP11" s="110"/>
      <c r="BQ11" s="110"/>
      <c r="BS11" s="113"/>
      <c r="BU11" s="110"/>
      <c r="BV11" s="110"/>
      <c r="BX11" s="113"/>
      <c r="BZ11" s="110"/>
      <c r="CA11" s="110"/>
      <c r="CC11" s="113"/>
    </row>
    <row r="12" spans="1:81" x14ac:dyDescent="0.25">
      <c r="A12" s="10">
        <v>6</v>
      </c>
      <c r="B12" s="16" t="s">
        <v>71</v>
      </c>
      <c r="C12" s="111">
        <f>+D11+1</f>
        <v>217</v>
      </c>
      <c r="D12" s="111">
        <v>288</v>
      </c>
      <c r="E12" s="5"/>
      <c r="F12" s="113">
        <v>1.372439</v>
      </c>
      <c r="H12" s="111">
        <v>999999999</v>
      </c>
      <c r="I12" s="111">
        <v>999999999</v>
      </c>
      <c r="K12" s="114"/>
      <c r="M12" s="111">
        <f>+N11+1</f>
        <v>217</v>
      </c>
      <c r="N12" s="111">
        <v>288</v>
      </c>
      <c r="P12" s="113">
        <v>1.4232187333031248</v>
      </c>
      <c r="R12" s="23">
        <v>999999999</v>
      </c>
      <c r="S12" s="23">
        <v>999999999</v>
      </c>
      <c r="T12" s="5"/>
      <c r="U12" s="113"/>
      <c r="W12" s="111">
        <f>+X11+1</f>
        <v>217</v>
      </c>
      <c r="X12" s="111">
        <v>288</v>
      </c>
      <c r="Z12" s="113">
        <v>1.475878</v>
      </c>
      <c r="AB12" s="23">
        <v>999999999</v>
      </c>
      <c r="AC12" s="23">
        <v>999999999</v>
      </c>
      <c r="AD12" s="5"/>
      <c r="AE12" s="113"/>
      <c r="AG12" s="111">
        <f>+AH11+1</f>
        <v>217</v>
      </c>
      <c r="AH12" s="111">
        <v>288</v>
      </c>
      <c r="AJ12" s="113">
        <v>1.5998520000000001</v>
      </c>
      <c r="AL12" s="23">
        <v>999999999</v>
      </c>
      <c r="AM12" s="23">
        <v>999999999</v>
      </c>
      <c r="AO12" s="112"/>
      <c r="AQ12" s="111">
        <f>+AR11+1</f>
        <v>217</v>
      </c>
      <c r="AR12" s="111">
        <v>288</v>
      </c>
      <c r="AT12" s="113">
        <v>1.735633</v>
      </c>
      <c r="AV12" s="23">
        <v>999999999</v>
      </c>
      <c r="AW12" s="23">
        <v>999999999</v>
      </c>
      <c r="AY12" s="114"/>
      <c r="BA12" s="111"/>
      <c r="BB12" s="23"/>
      <c r="BD12" s="114"/>
      <c r="BF12" s="111"/>
      <c r="BG12" s="23"/>
      <c r="BI12" s="114"/>
      <c r="BK12" s="111"/>
      <c r="BL12" s="23"/>
      <c r="BN12" s="114"/>
      <c r="BP12" s="111"/>
      <c r="BQ12" s="23"/>
      <c r="BS12" s="114"/>
      <c r="BU12" s="111"/>
      <c r="BV12" s="23"/>
      <c r="BX12" s="114"/>
      <c r="BZ12" s="111"/>
      <c r="CA12" s="23"/>
      <c r="CC12" s="114"/>
    </row>
    <row r="13" spans="1:81" x14ac:dyDescent="0.25">
      <c r="A13" s="10">
        <v>7</v>
      </c>
      <c r="B13" s="16" t="s">
        <v>72</v>
      </c>
      <c r="C13" s="111">
        <f>+D12+1</f>
        <v>289</v>
      </c>
      <c r="D13" s="23">
        <v>999999999</v>
      </c>
      <c r="E13" s="5"/>
      <c r="F13" s="114">
        <v>1.6599759999999999</v>
      </c>
      <c r="H13" s="23"/>
      <c r="I13" s="13"/>
      <c r="M13" s="111">
        <f>+N12+1</f>
        <v>289</v>
      </c>
      <c r="N13" s="23">
        <v>999999999</v>
      </c>
      <c r="P13" s="114">
        <v>1.7213947282261999</v>
      </c>
      <c r="R13" s="111"/>
      <c r="S13" s="23"/>
      <c r="T13" s="5"/>
      <c r="U13" s="114"/>
      <c r="W13" s="111">
        <f>+X12+1</f>
        <v>289</v>
      </c>
      <c r="X13" s="23">
        <v>999999999</v>
      </c>
      <c r="Z13" s="114">
        <v>1.7850870000000001</v>
      </c>
      <c r="AB13" s="111"/>
      <c r="AC13" s="23"/>
      <c r="AD13" s="5"/>
      <c r="AE13" s="114"/>
      <c r="AG13" s="111">
        <f>+AH12+1</f>
        <v>289</v>
      </c>
      <c r="AH13" s="23">
        <v>999999999</v>
      </c>
      <c r="AJ13" s="114">
        <v>1.9350339999999999</v>
      </c>
      <c r="AL13" s="111"/>
      <c r="AM13" s="23"/>
      <c r="AQ13" s="111">
        <f>+AR12+1</f>
        <v>289</v>
      </c>
      <c r="AR13" s="23">
        <v>999999999</v>
      </c>
      <c r="AT13" s="114">
        <v>2.099262</v>
      </c>
      <c r="AV13" s="111"/>
      <c r="AW13" s="23"/>
      <c r="AY13" s="13"/>
      <c r="BA13" s="23"/>
      <c r="BB13" s="13"/>
      <c r="BD13" s="13"/>
      <c r="BF13" s="23"/>
      <c r="BG13" s="13"/>
      <c r="BI13" s="13"/>
      <c r="BK13" s="23"/>
      <c r="BL13" s="13"/>
      <c r="BN13" s="13"/>
      <c r="BP13" s="23"/>
      <c r="BQ13" s="13"/>
      <c r="BS13" s="13"/>
      <c r="BU13" s="23"/>
      <c r="BZ13" s="23"/>
      <c r="CA13" s="13"/>
      <c r="CC13" s="13"/>
    </row>
    <row r="14" spans="1:81" x14ac:dyDescent="0.25">
      <c r="A14" s="10">
        <v>8</v>
      </c>
      <c r="B14" s="13" t="s">
        <v>73</v>
      </c>
      <c r="C14" s="13"/>
      <c r="D14" s="13"/>
      <c r="E14" s="13"/>
      <c r="F14" s="31"/>
      <c r="H14" s="13"/>
      <c r="I14" s="13"/>
      <c r="J14" s="13"/>
      <c r="K14" s="31"/>
      <c r="M14" s="13"/>
      <c r="N14" s="13"/>
      <c r="O14" s="13"/>
      <c r="P14" s="31"/>
      <c r="R14" s="13"/>
      <c r="S14" s="13"/>
      <c r="T14" s="13"/>
      <c r="U14" s="31"/>
      <c r="W14" s="13"/>
      <c r="X14" s="13"/>
      <c r="Y14" s="13"/>
      <c r="Z14" s="31"/>
      <c r="AB14" s="13"/>
      <c r="AC14" s="13"/>
      <c r="AD14" s="13"/>
      <c r="AE14" s="31"/>
      <c r="AG14" s="13"/>
      <c r="AH14" s="13"/>
      <c r="AI14" s="13"/>
      <c r="AJ14" s="31"/>
      <c r="AL14" s="13"/>
      <c r="AM14" s="13"/>
      <c r="AN14" s="13"/>
      <c r="AO14" s="31"/>
      <c r="AQ14" s="13"/>
      <c r="AR14" s="13"/>
      <c r="AS14" s="13"/>
      <c r="AT14" s="31"/>
      <c r="AV14" s="13"/>
      <c r="AW14" s="13"/>
      <c r="AX14" s="13"/>
      <c r="AY14" s="31"/>
      <c r="BA14" s="13"/>
      <c r="BB14" s="13"/>
      <c r="BC14" s="13"/>
      <c r="BD14" s="31"/>
      <c r="BE14" s="13"/>
      <c r="BF14" s="13"/>
      <c r="BG14" s="13"/>
      <c r="BH14" s="13"/>
      <c r="BI14" s="31"/>
      <c r="BK14" s="13"/>
      <c r="BL14" s="13"/>
      <c r="BM14" s="13"/>
      <c r="BN14" s="31"/>
      <c r="BP14" s="13"/>
      <c r="BQ14" s="13"/>
      <c r="BR14" s="13"/>
      <c r="BS14" s="31"/>
      <c r="BU14" s="13"/>
      <c r="BV14" s="13"/>
      <c r="BW14" s="13"/>
      <c r="BX14" s="31"/>
      <c r="BZ14" s="13"/>
      <c r="CA14" s="13"/>
      <c r="CB14" s="13"/>
      <c r="CC14" s="31"/>
    </row>
    <row r="15" spans="1:81" x14ac:dyDescent="0.25">
      <c r="A15" s="10">
        <v>9</v>
      </c>
      <c r="B15" s="16" t="s">
        <v>74</v>
      </c>
      <c r="C15" s="109">
        <v>0</v>
      </c>
      <c r="D15" s="109">
        <v>144</v>
      </c>
      <c r="E15" s="5"/>
      <c r="F15" s="115">
        <v>0.80731699999999995</v>
      </c>
      <c r="H15" s="109">
        <v>0</v>
      </c>
      <c r="I15" s="142">
        <v>180</v>
      </c>
      <c r="K15" s="115">
        <v>1.38483</v>
      </c>
      <c r="M15" s="109">
        <v>0</v>
      </c>
      <c r="N15" s="109">
        <v>144</v>
      </c>
      <c r="P15" s="115">
        <v>0.83718788362815</v>
      </c>
      <c r="R15" s="109">
        <v>0</v>
      </c>
      <c r="S15" s="109">
        <v>180</v>
      </c>
      <c r="T15" s="5"/>
      <c r="U15" s="115">
        <v>1.4671989999999999</v>
      </c>
      <c r="W15" s="109">
        <v>0</v>
      </c>
      <c r="X15" s="109">
        <v>144</v>
      </c>
      <c r="Z15" s="115">
        <v>0.86816400000000005</v>
      </c>
      <c r="AB15" s="109">
        <v>0</v>
      </c>
      <c r="AC15" s="109">
        <v>180</v>
      </c>
      <c r="AD15" s="5"/>
      <c r="AE15" s="115">
        <v>1.5534300000000001</v>
      </c>
      <c r="AG15" s="109">
        <v>0</v>
      </c>
      <c r="AH15" s="109">
        <v>144</v>
      </c>
      <c r="AJ15" s="115">
        <v>0.94108999999999998</v>
      </c>
      <c r="AL15" s="109">
        <v>0</v>
      </c>
      <c r="AM15" s="109">
        <v>180</v>
      </c>
      <c r="AO15" s="115">
        <v>1.651627</v>
      </c>
      <c r="AQ15" s="109">
        <v>0</v>
      </c>
      <c r="AR15" s="109">
        <v>144</v>
      </c>
      <c r="AT15" s="115">
        <v>1.020961</v>
      </c>
      <c r="AV15" s="109">
        <v>0</v>
      </c>
      <c r="AW15" s="109">
        <v>180</v>
      </c>
      <c r="AY15" s="115">
        <v>1.7345919999999999</v>
      </c>
      <c r="BA15" s="109"/>
      <c r="BB15" s="109"/>
      <c r="BD15" s="115"/>
      <c r="BF15" s="109"/>
      <c r="BG15" s="109"/>
      <c r="BI15" s="115"/>
      <c r="BK15" s="109"/>
      <c r="BL15" s="109"/>
      <c r="BN15" s="115"/>
      <c r="BP15" s="109"/>
      <c r="BQ15" s="109"/>
      <c r="BS15" s="115"/>
      <c r="BU15" s="109"/>
      <c r="BV15" s="109"/>
      <c r="BX15" s="115"/>
      <c r="BZ15" s="109"/>
      <c r="CA15" s="109"/>
      <c r="CC15" s="115"/>
    </row>
    <row r="16" spans="1:81" x14ac:dyDescent="0.25">
      <c r="A16" s="10">
        <v>10</v>
      </c>
      <c r="B16" s="16" t="s">
        <v>75</v>
      </c>
      <c r="C16" s="110">
        <f>+D15+1</f>
        <v>145</v>
      </c>
      <c r="D16" s="23">
        <v>216</v>
      </c>
      <c r="E16" s="5"/>
      <c r="F16" s="113">
        <v>1.1302430000000001</v>
      </c>
      <c r="H16" s="111">
        <v>181</v>
      </c>
      <c r="I16" s="23">
        <v>999999999</v>
      </c>
      <c r="K16" s="116">
        <v>3.2620179999999999</v>
      </c>
      <c r="M16" s="110">
        <f>+N15+1</f>
        <v>145</v>
      </c>
      <c r="N16" s="23">
        <v>216</v>
      </c>
      <c r="P16" s="113">
        <v>1.1720616993499497</v>
      </c>
      <c r="R16" s="110">
        <f>+S15+1</f>
        <v>181</v>
      </c>
      <c r="S16" s="23">
        <v>999999999</v>
      </c>
      <c r="T16" s="5"/>
      <c r="U16" s="113">
        <v>3.4560409999999999</v>
      </c>
      <c r="W16" s="110">
        <f>+X15+1</f>
        <v>145</v>
      </c>
      <c r="X16" s="23">
        <v>216</v>
      </c>
      <c r="Z16" s="113">
        <v>1.215428</v>
      </c>
      <c r="AB16" s="110">
        <f>+AC15+1</f>
        <v>181</v>
      </c>
      <c r="AC16" s="23">
        <v>999999999</v>
      </c>
      <c r="AD16" s="5"/>
      <c r="AE16" s="113">
        <v>3.6591589999999998</v>
      </c>
      <c r="AG16" s="110">
        <f>+AH15+1</f>
        <v>145</v>
      </c>
      <c r="AH16" s="23">
        <v>216</v>
      </c>
      <c r="AJ16" s="113">
        <v>1.3175239999999999</v>
      </c>
      <c r="AL16" s="110">
        <f>+AM15+1</f>
        <v>181</v>
      </c>
      <c r="AM16" s="23">
        <v>999999999</v>
      </c>
      <c r="AO16" s="113">
        <v>3.8904640000000001</v>
      </c>
      <c r="AQ16" s="110">
        <f>+AR15+1</f>
        <v>145</v>
      </c>
      <c r="AR16" s="23">
        <v>216</v>
      </c>
      <c r="AT16" s="113">
        <v>1.429343</v>
      </c>
      <c r="AV16" s="110">
        <f>+AW15+1</f>
        <v>181</v>
      </c>
      <c r="AW16" s="23">
        <v>999999999</v>
      </c>
      <c r="AY16" s="113">
        <v>4.08589</v>
      </c>
      <c r="BA16" s="111"/>
      <c r="BB16" s="23"/>
      <c r="BD16" s="116"/>
      <c r="BF16" s="111"/>
      <c r="BG16" s="23"/>
      <c r="BI16" s="116"/>
      <c r="BK16" s="111"/>
      <c r="BL16" s="23"/>
      <c r="BN16" s="116"/>
      <c r="BP16" s="111"/>
      <c r="BQ16" s="23"/>
      <c r="BS16" s="116"/>
      <c r="BU16" s="111"/>
      <c r="BV16" s="23"/>
      <c r="BX16" s="116"/>
      <c r="BZ16" s="111"/>
      <c r="CA16" s="23"/>
      <c r="CC16" s="116"/>
    </row>
    <row r="17" spans="1:81" x14ac:dyDescent="0.25">
      <c r="A17" s="10">
        <v>11</v>
      </c>
      <c r="B17" s="16" t="s">
        <v>76</v>
      </c>
      <c r="C17" s="110">
        <f>+D16+1</f>
        <v>217</v>
      </c>
      <c r="D17" s="23">
        <v>288</v>
      </c>
      <c r="E17" s="5"/>
      <c r="F17" s="113">
        <v>1.372439</v>
      </c>
      <c r="H17" s="23">
        <v>999999999</v>
      </c>
      <c r="I17" s="23"/>
      <c r="J17" s="104"/>
      <c r="K17" s="104"/>
      <c r="M17" s="110">
        <f>+N16+1</f>
        <v>217</v>
      </c>
      <c r="N17" s="23">
        <v>288</v>
      </c>
      <c r="P17" s="113">
        <v>1.423219</v>
      </c>
      <c r="Q17" s="104"/>
      <c r="R17" s="23">
        <v>999999999</v>
      </c>
      <c r="S17" s="23"/>
      <c r="T17" s="5"/>
      <c r="U17" s="113"/>
      <c r="W17" s="110">
        <f>+X16+1</f>
        <v>217</v>
      </c>
      <c r="X17" s="23">
        <v>288</v>
      </c>
      <c r="Z17" s="113">
        <v>1.475878</v>
      </c>
      <c r="AA17" s="104"/>
      <c r="AB17" s="23">
        <v>999999999</v>
      </c>
      <c r="AC17" s="23"/>
      <c r="AD17" s="5"/>
      <c r="AE17" s="113"/>
      <c r="AG17" s="110">
        <f>+AH16+1</f>
        <v>217</v>
      </c>
      <c r="AH17" s="23">
        <v>288</v>
      </c>
      <c r="AJ17" s="113">
        <v>1.5998520000000001</v>
      </c>
      <c r="AL17" s="23">
        <v>999999999</v>
      </c>
      <c r="AM17" s="23"/>
      <c r="AO17" s="113"/>
      <c r="AQ17" s="110">
        <f>+AR16+1</f>
        <v>217</v>
      </c>
      <c r="AR17" s="23">
        <v>288</v>
      </c>
      <c r="AT17" s="113">
        <v>1.735633</v>
      </c>
      <c r="AV17" s="23">
        <v>999999999</v>
      </c>
      <c r="AW17" s="23"/>
      <c r="AY17" s="113"/>
      <c r="BA17" s="23"/>
      <c r="BB17" s="23"/>
      <c r="BD17" s="104"/>
      <c r="BF17" s="23"/>
      <c r="BG17" s="132"/>
      <c r="BI17" s="104"/>
      <c r="BK17" s="23"/>
      <c r="BL17" s="23"/>
      <c r="BN17" s="104"/>
      <c r="BP17" s="23"/>
      <c r="BQ17" s="23"/>
      <c r="BS17" s="104"/>
      <c r="BU17" s="23"/>
      <c r="BV17" s="23"/>
      <c r="BX17" s="104"/>
      <c r="BZ17" s="23"/>
      <c r="CA17" s="23"/>
      <c r="CC17" s="104"/>
    </row>
    <row r="18" spans="1:81" x14ac:dyDescent="0.25">
      <c r="A18" s="10">
        <v>12</v>
      </c>
      <c r="B18" s="16" t="s">
        <v>77</v>
      </c>
      <c r="C18" s="111">
        <f>+D17+1</f>
        <v>289</v>
      </c>
      <c r="D18" s="23">
        <v>999999999</v>
      </c>
      <c r="E18" s="5"/>
      <c r="F18" s="114">
        <v>1.6599759999999999</v>
      </c>
      <c r="H18" s="23"/>
      <c r="I18" s="103"/>
      <c r="J18" s="104"/>
      <c r="K18" s="104"/>
      <c r="M18" s="111">
        <f>+N17+1</f>
        <v>289</v>
      </c>
      <c r="N18" s="23">
        <v>999999999</v>
      </c>
      <c r="O18" s="30"/>
      <c r="P18" s="114">
        <v>1.7213947282261999</v>
      </c>
      <c r="Q18" s="104"/>
      <c r="R18" s="111"/>
      <c r="S18" s="23"/>
      <c r="T18" s="30"/>
      <c r="U18" s="114"/>
      <c r="W18" s="111">
        <f>+X17+1</f>
        <v>289</v>
      </c>
      <c r="X18" s="23">
        <v>999999999</v>
      </c>
      <c r="Y18" s="30"/>
      <c r="Z18" s="114">
        <v>1.7850870000000001</v>
      </c>
      <c r="AA18" s="104"/>
      <c r="AB18" s="111"/>
      <c r="AC18" s="23"/>
      <c r="AD18" s="30"/>
      <c r="AE18" s="114"/>
      <c r="AG18" s="111">
        <f>+AH17+1</f>
        <v>289</v>
      </c>
      <c r="AH18" s="23">
        <v>999999999</v>
      </c>
      <c r="AI18" s="30"/>
      <c r="AJ18" s="114">
        <v>1.9350339999999999</v>
      </c>
      <c r="AL18" s="111"/>
      <c r="AM18" s="23"/>
      <c r="AN18" s="30"/>
      <c r="AO18" s="114"/>
      <c r="AQ18" s="111">
        <f>+AR17+1</f>
        <v>289</v>
      </c>
      <c r="AR18" s="23">
        <v>999999999</v>
      </c>
      <c r="AS18" s="30"/>
      <c r="AT18" s="114">
        <v>2.099262</v>
      </c>
      <c r="AV18" s="111"/>
      <c r="AW18" s="23"/>
      <c r="AX18" s="30"/>
      <c r="AY18" s="114"/>
      <c r="BA18" s="23"/>
      <c r="BB18" s="13"/>
      <c r="BC18" s="30"/>
      <c r="BD18" s="104"/>
      <c r="BE18" s="30"/>
      <c r="BF18" s="23"/>
      <c r="BH18" s="30"/>
      <c r="BI18" s="104"/>
      <c r="BK18" s="23"/>
      <c r="BM18" s="30"/>
      <c r="BN18" s="104"/>
      <c r="BP18" s="23"/>
      <c r="BR18" s="30"/>
      <c r="BS18" s="104"/>
      <c r="BU18" s="23"/>
      <c r="BW18" s="30"/>
      <c r="BX18" s="104"/>
      <c r="BZ18" s="23"/>
      <c r="CA18" s="13"/>
      <c r="CB18" s="30"/>
      <c r="CC18" s="104"/>
    </row>
    <row r="19" spans="1:81" x14ac:dyDescent="0.25">
      <c r="A19" s="10">
        <v>13</v>
      </c>
      <c r="B19" s="17" t="s">
        <v>78</v>
      </c>
      <c r="C19" s="5"/>
      <c r="D19" s="5"/>
      <c r="E19" s="5"/>
      <c r="F19" s="29"/>
      <c r="K19" s="29"/>
      <c r="P19" s="131"/>
      <c r="R19" s="5"/>
      <c r="S19" s="5"/>
      <c r="T19" s="5"/>
      <c r="U19" s="131"/>
      <c r="Z19" s="131"/>
      <c r="AB19" s="5"/>
      <c r="AC19" s="5"/>
      <c r="AD19" s="5"/>
      <c r="AE19" s="131"/>
      <c r="AJ19" s="29"/>
      <c r="AO19" s="29"/>
      <c r="AT19" s="131"/>
      <c r="AY19" s="131"/>
      <c r="BD19" s="131"/>
      <c r="BI19" s="29"/>
      <c r="BN19" s="29"/>
      <c r="BS19" s="29"/>
      <c r="BX19" s="29"/>
      <c r="CC19" s="29"/>
    </row>
    <row r="20" spans="1:81" x14ac:dyDescent="0.25">
      <c r="A20" s="10">
        <v>14</v>
      </c>
      <c r="B20" s="16" t="s">
        <v>74</v>
      </c>
      <c r="C20" s="109">
        <v>0</v>
      </c>
      <c r="D20" s="109">
        <v>144</v>
      </c>
      <c r="E20" s="5"/>
      <c r="F20" s="115">
        <v>0.80731699999999995</v>
      </c>
      <c r="H20" s="109">
        <v>0</v>
      </c>
      <c r="I20" s="109">
        <v>150</v>
      </c>
      <c r="K20" s="115">
        <v>1.481768</v>
      </c>
      <c r="M20" s="109">
        <v>0</v>
      </c>
      <c r="N20" s="109">
        <v>144</v>
      </c>
      <c r="P20" s="115">
        <v>0.83718788362815</v>
      </c>
      <c r="R20" s="109">
        <v>0</v>
      </c>
      <c r="S20" s="109">
        <v>150</v>
      </c>
      <c r="T20" s="5"/>
      <c r="U20" s="115">
        <v>1.569903</v>
      </c>
      <c r="W20" s="109">
        <v>0</v>
      </c>
      <c r="X20" s="109">
        <v>144</v>
      </c>
      <c r="Z20" s="115">
        <v>0.86816400000000005</v>
      </c>
      <c r="AB20" s="109">
        <v>0</v>
      </c>
      <c r="AC20" s="109">
        <v>150</v>
      </c>
      <c r="AD20" s="5"/>
      <c r="AE20" s="115">
        <v>1.662169</v>
      </c>
      <c r="AG20" s="109">
        <v>0</v>
      </c>
      <c r="AH20" s="109">
        <v>144</v>
      </c>
      <c r="AJ20" s="115">
        <v>0.94108999999999998</v>
      </c>
      <c r="AL20" s="109">
        <v>0</v>
      </c>
      <c r="AM20" s="109">
        <v>150</v>
      </c>
      <c r="AO20" s="115">
        <v>1.767239</v>
      </c>
      <c r="AQ20" s="109">
        <v>0</v>
      </c>
      <c r="AR20" s="109">
        <v>144</v>
      </c>
      <c r="AT20" s="115">
        <v>1.020961</v>
      </c>
      <c r="AV20" s="109">
        <v>0</v>
      </c>
      <c r="AW20" s="109">
        <v>150</v>
      </c>
      <c r="AY20" s="115">
        <v>1.8560110000000001</v>
      </c>
      <c r="BA20" s="109"/>
      <c r="BB20" s="109"/>
      <c r="BD20" s="115"/>
      <c r="BF20" s="109"/>
      <c r="BG20" s="109"/>
      <c r="BI20" s="115"/>
      <c r="BK20" s="109"/>
      <c r="BL20" s="109"/>
      <c r="BN20" s="115"/>
      <c r="BP20" s="109"/>
      <c r="BQ20" s="109"/>
      <c r="BS20" s="115"/>
      <c r="BU20" s="109"/>
      <c r="BV20" s="109"/>
      <c r="BX20" s="115"/>
      <c r="BZ20" s="109"/>
      <c r="CA20" s="109"/>
      <c r="CC20" s="115"/>
    </row>
    <row r="21" spans="1:81" x14ac:dyDescent="0.25">
      <c r="A21" s="10">
        <v>15</v>
      </c>
      <c r="B21" s="16" t="s">
        <v>75</v>
      </c>
      <c r="C21" s="110">
        <f>+D20+1</f>
        <v>145</v>
      </c>
      <c r="D21" s="110">
        <v>300</v>
      </c>
      <c r="E21" s="5"/>
      <c r="F21" s="117">
        <v>1.147022</v>
      </c>
      <c r="H21" s="110">
        <v>151</v>
      </c>
      <c r="I21" s="110">
        <v>1500</v>
      </c>
      <c r="K21" s="116">
        <v>2.4926940000000002</v>
      </c>
      <c r="M21" s="110">
        <f>+N20+1</f>
        <v>145</v>
      </c>
      <c r="N21" s="110">
        <v>300</v>
      </c>
      <c r="P21" s="117">
        <v>1.189461657913625</v>
      </c>
      <c r="R21" s="110">
        <f>+S20+1</f>
        <v>151</v>
      </c>
      <c r="S21" s="110">
        <v>1500</v>
      </c>
      <c r="T21" s="5"/>
      <c r="U21" s="113">
        <v>2.6409579999999999</v>
      </c>
      <c r="W21" s="110">
        <f>+X20+1</f>
        <v>145</v>
      </c>
      <c r="X21" s="110">
        <v>300</v>
      </c>
      <c r="Z21" s="117">
        <v>1.2334719999999999</v>
      </c>
      <c r="AB21" s="110">
        <f>+AC20+1</f>
        <v>151</v>
      </c>
      <c r="AC21" s="110">
        <v>1500</v>
      </c>
      <c r="AD21" s="5"/>
      <c r="AE21" s="113">
        <v>2.7961719999999999</v>
      </c>
      <c r="AG21" s="110">
        <f>+AH20+1</f>
        <v>145</v>
      </c>
      <c r="AH21" s="110">
        <v>300</v>
      </c>
      <c r="AJ21" s="117">
        <v>1.3370839999999999</v>
      </c>
      <c r="AL21" s="110">
        <f>+AM20+1</f>
        <v>151</v>
      </c>
      <c r="AM21" s="110">
        <v>1500</v>
      </c>
      <c r="AO21" s="113">
        <v>2.9729260000000002</v>
      </c>
      <c r="AQ21" s="110">
        <f>+AR20+1</f>
        <v>145</v>
      </c>
      <c r="AR21" s="110">
        <v>300</v>
      </c>
      <c r="AT21" s="117">
        <v>1.450563</v>
      </c>
      <c r="AV21" s="110">
        <f>+AW20+1</f>
        <v>151</v>
      </c>
      <c r="AW21" s="110">
        <v>1500</v>
      </c>
      <c r="AY21" s="113">
        <v>3.1222620000000001</v>
      </c>
      <c r="BA21" s="110"/>
      <c r="BB21" s="110"/>
      <c r="BD21" s="117"/>
      <c r="BF21" s="110"/>
      <c r="BG21" s="23"/>
      <c r="BI21" s="117"/>
      <c r="BK21" s="110"/>
      <c r="BL21" s="23"/>
      <c r="BN21" s="117"/>
      <c r="BP21" s="110"/>
      <c r="BQ21" s="23"/>
      <c r="BS21" s="117"/>
      <c r="BU21" s="110"/>
      <c r="BV21" s="23"/>
      <c r="BX21" s="117"/>
      <c r="BZ21" s="110"/>
      <c r="CA21" s="23"/>
      <c r="CC21" s="117"/>
    </row>
    <row r="22" spans="1:81" x14ac:dyDescent="0.25">
      <c r="A22" s="10">
        <v>16</v>
      </c>
      <c r="B22" s="16" t="s">
        <v>76</v>
      </c>
      <c r="C22" s="111">
        <f>+D21+1</f>
        <v>301</v>
      </c>
      <c r="D22" s="23">
        <v>999999999</v>
      </c>
      <c r="E22" s="5"/>
      <c r="F22" s="116">
        <v>1.2391859999999999</v>
      </c>
      <c r="H22" s="111">
        <v>1501</v>
      </c>
      <c r="I22" s="110">
        <v>10000</v>
      </c>
      <c r="K22" s="370">
        <v>3.0901269999999998</v>
      </c>
      <c r="M22" s="111">
        <f>+N21+1</f>
        <v>301</v>
      </c>
      <c r="N22" s="23">
        <v>999999999</v>
      </c>
      <c r="P22" s="116">
        <v>1.2850357391833249</v>
      </c>
      <c r="R22" s="111">
        <f>+S21+1</f>
        <v>1501</v>
      </c>
      <c r="S22" s="23">
        <v>10000</v>
      </c>
      <c r="T22" s="5"/>
      <c r="U22" s="113">
        <v>3.2739259999999999</v>
      </c>
      <c r="W22" s="111">
        <f>+X21+1</f>
        <v>301</v>
      </c>
      <c r="X22" s="23">
        <v>999999999</v>
      </c>
      <c r="Z22" s="116">
        <v>1.3325819999999999</v>
      </c>
      <c r="AB22" s="111">
        <f>+AC21+1</f>
        <v>1501</v>
      </c>
      <c r="AC22" s="23">
        <v>10000</v>
      </c>
      <c r="AD22" s="5"/>
      <c r="AE22" s="113">
        <v>3.4663409999999999</v>
      </c>
      <c r="AG22" s="111">
        <f>+AH21+1</f>
        <v>301</v>
      </c>
      <c r="AH22" s="23">
        <v>999999999</v>
      </c>
      <c r="AJ22" s="116">
        <v>1.4445190000000001</v>
      </c>
      <c r="AL22" s="111">
        <f>+AM21+1</f>
        <v>1501</v>
      </c>
      <c r="AM22" s="23">
        <v>10000</v>
      </c>
      <c r="AO22" s="113">
        <v>3.6854580000000001</v>
      </c>
      <c r="AQ22" s="111">
        <f>+AR21+1</f>
        <v>301</v>
      </c>
      <c r="AR22" s="23">
        <v>999999999</v>
      </c>
      <c r="AT22" s="116">
        <v>1.567116</v>
      </c>
      <c r="AV22" s="111">
        <f>+AW21+1</f>
        <v>1501</v>
      </c>
      <c r="AW22" s="23">
        <v>10000</v>
      </c>
      <c r="AY22" s="113">
        <v>3.8705859999999999</v>
      </c>
      <c r="BA22" s="111"/>
      <c r="BB22" s="23"/>
      <c r="BD22" s="116"/>
      <c r="BF22" s="23"/>
      <c r="BG22" s="23"/>
      <c r="BK22" s="23"/>
      <c r="BL22" s="23"/>
      <c r="BP22" s="23"/>
      <c r="BU22" s="23"/>
      <c r="BV22" s="23"/>
      <c r="BZ22" s="23"/>
      <c r="CA22" s="23"/>
    </row>
    <row r="23" spans="1:81" x14ac:dyDescent="0.25">
      <c r="A23" s="10">
        <v>17</v>
      </c>
      <c r="B23" s="16" t="s">
        <v>77</v>
      </c>
      <c r="C23" s="23">
        <v>999999999</v>
      </c>
      <c r="D23" s="5"/>
      <c r="E23" s="5"/>
      <c r="F23" s="5"/>
      <c r="H23" s="23">
        <v>10001</v>
      </c>
      <c r="I23" s="104">
        <v>999999999</v>
      </c>
      <c r="K23" s="104">
        <v>2.4926940000000002</v>
      </c>
      <c r="M23" s="23">
        <v>999999999</v>
      </c>
      <c r="O23" s="13"/>
      <c r="P23" s="13"/>
      <c r="R23" s="110">
        <f>+S22+1</f>
        <v>10001</v>
      </c>
      <c r="S23" s="23">
        <v>999999999</v>
      </c>
      <c r="T23" s="13"/>
      <c r="U23" s="114">
        <v>2.6409579999999999</v>
      </c>
      <c r="W23" s="23">
        <v>999999999</v>
      </c>
      <c r="Y23" s="13"/>
      <c r="Z23" s="13"/>
      <c r="AB23" s="110">
        <f>+AC22+1</f>
        <v>10001</v>
      </c>
      <c r="AC23" s="23">
        <v>999999999</v>
      </c>
      <c r="AD23" s="13"/>
      <c r="AE23" s="114">
        <v>2.7962379999999998</v>
      </c>
      <c r="AG23" s="23">
        <v>999999999</v>
      </c>
      <c r="AL23" s="110">
        <f>+AM22+1</f>
        <v>10001</v>
      </c>
      <c r="AM23" s="23">
        <v>999999999</v>
      </c>
      <c r="AO23" s="114">
        <v>2.9729960000000002</v>
      </c>
      <c r="AQ23" s="23">
        <v>999999999</v>
      </c>
      <c r="AS23" s="13"/>
      <c r="AT23" s="13"/>
      <c r="AV23" s="110">
        <f>+AW22+1</f>
        <v>10001</v>
      </c>
      <c r="AW23" s="23">
        <v>999999999</v>
      </c>
      <c r="AY23" s="114">
        <v>3.1223359999999998</v>
      </c>
      <c r="BA23" s="23"/>
      <c r="BF23" s="23"/>
      <c r="BK23" s="23"/>
      <c r="BL23" s="33"/>
      <c r="BP23" s="23"/>
      <c r="BU23" s="23"/>
      <c r="BZ23" s="23"/>
    </row>
    <row r="24" spans="1:81" x14ac:dyDescent="0.25">
      <c r="A24" s="10">
        <v>18</v>
      </c>
      <c r="B24" s="17" t="s">
        <v>190</v>
      </c>
      <c r="C24" s="5"/>
      <c r="D24" s="5"/>
      <c r="E24" s="5"/>
      <c r="F24" s="29"/>
      <c r="H24" s="30"/>
      <c r="K24" s="29"/>
      <c r="P24" s="131"/>
      <c r="R24" s="5"/>
      <c r="S24" s="5"/>
      <c r="T24" s="5"/>
      <c r="U24" s="131"/>
      <c r="Z24" s="131"/>
      <c r="AB24" s="5"/>
      <c r="AC24" s="5"/>
      <c r="AD24" s="5"/>
      <c r="AE24" s="131"/>
      <c r="AJ24" s="29"/>
      <c r="AO24" s="29"/>
      <c r="AT24" s="131"/>
      <c r="AY24" s="29"/>
      <c r="BA24" s="30"/>
      <c r="BD24" s="29"/>
      <c r="BF24" s="30"/>
      <c r="BI24" s="29"/>
      <c r="BK24" s="131"/>
      <c r="BN24" s="29"/>
      <c r="BP24" s="30"/>
      <c r="BS24" s="29"/>
      <c r="BU24" s="30"/>
      <c r="BX24" s="29"/>
      <c r="BZ24" s="30"/>
      <c r="CC24" s="29"/>
    </row>
    <row r="25" spans="1:81" x14ac:dyDescent="0.25">
      <c r="A25" s="10">
        <v>19</v>
      </c>
      <c r="B25" s="16" t="s">
        <v>74</v>
      </c>
      <c r="C25" s="109">
        <v>0</v>
      </c>
      <c r="D25" s="109">
        <v>144</v>
      </c>
      <c r="E25" s="5"/>
      <c r="F25" s="115">
        <v>0.80731699999999995</v>
      </c>
      <c r="H25" s="109">
        <v>0</v>
      </c>
      <c r="I25" s="109">
        <v>600</v>
      </c>
      <c r="K25" s="115">
        <v>1.481768</v>
      </c>
      <c r="M25" s="109">
        <v>0</v>
      </c>
      <c r="N25" s="109">
        <v>144</v>
      </c>
      <c r="P25" s="115">
        <v>0.83718788362815</v>
      </c>
      <c r="R25" s="109">
        <v>0</v>
      </c>
      <c r="S25" s="109">
        <v>600</v>
      </c>
      <c r="T25" s="5"/>
      <c r="U25" s="115">
        <v>1.569903</v>
      </c>
      <c r="W25" s="109">
        <v>0</v>
      </c>
      <c r="X25" s="109">
        <v>144</v>
      </c>
      <c r="Z25" s="115">
        <v>0.86816400000000005</v>
      </c>
      <c r="AB25" s="109">
        <v>0</v>
      </c>
      <c r="AC25" s="109">
        <v>600</v>
      </c>
      <c r="AD25" s="5"/>
      <c r="AE25" s="115">
        <v>1.662169</v>
      </c>
      <c r="AG25" s="109">
        <v>0</v>
      </c>
      <c r="AH25" s="109">
        <v>144</v>
      </c>
      <c r="AJ25" s="115">
        <v>0.94108999999999998</v>
      </c>
      <c r="AL25" s="109">
        <v>0</v>
      </c>
      <c r="AM25" s="109">
        <v>600</v>
      </c>
      <c r="AO25" s="115">
        <v>1.767239</v>
      </c>
      <c r="AQ25" s="109">
        <v>0</v>
      </c>
      <c r="AR25" s="109">
        <v>144</v>
      </c>
      <c r="AT25" s="115">
        <v>1.020961</v>
      </c>
      <c r="AV25" s="109">
        <v>0</v>
      </c>
      <c r="AW25" s="109">
        <v>600</v>
      </c>
      <c r="AY25" s="115">
        <v>1.8560110000000001</v>
      </c>
      <c r="BA25" s="126"/>
      <c r="BB25" s="23"/>
      <c r="BD25" s="115"/>
      <c r="BF25" s="126"/>
      <c r="BG25" s="23"/>
      <c r="BI25" s="115"/>
      <c r="BK25" s="109"/>
      <c r="BL25" s="109"/>
      <c r="BN25" s="115"/>
      <c r="BP25" s="126"/>
      <c r="BQ25" s="23"/>
      <c r="BS25" s="115"/>
      <c r="BU25" s="126"/>
      <c r="BV25" s="23"/>
      <c r="BX25" s="115"/>
      <c r="BZ25" s="126"/>
      <c r="CA25" s="23"/>
      <c r="CC25" s="115"/>
    </row>
    <row r="26" spans="1:81" x14ac:dyDescent="0.25">
      <c r="A26" s="10">
        <v>20</v>
      </c>
      <c r="B26" s="16" t="s">
        <v>75</v>
      </c>
      <c r="C26" s="110">
        <f>+D25+1</f>
        <v>145</v>
      </c>
      <c r="D26" s="110">
        <v>300</v>
      </c>
      <c r="E26" s="5"/>
      <c r="F26" s="117">
        <v>1.147022</v>
      </c>
      <c r="H26" s="110">
        <v>601</v>
      </c>
      <c r="I26" s="110">
        <v>3000</v>
      </c>
      <c r="K26" s="117">
        <v>2.4926940000000002</v>
      </c>
      <c r="M26" s="110">
        <f>+N25+1</f>
        <v>145</v>
      </c>
      <c r="N26" s="110">
        <v>300</v>
      </c>
      <c r="P26" s="117">
        <v>1.189461657913625</v>
      </c>
      <c r="R26" s="110">
        <f>+S25+1</f>
        <v>601</v>
      </c>
      <c r="S26" s="110">
        <v>3000</v>
      </c>
      <c r="T26" s="5"/>
      <c r="U26" s="113">
        <v>2.6409579999999999</v>
      </c>
      <c r="W26" s="110">
        <f>+X25+1</f>
        <v>145</v>
      </c>
      <c r="X26" s="110">
        <v>300</v>
      </c>
      <c r="Z26" s="117">
        <v>1.2334719999999999</v>
      </c>
      <c r="AB26" s="110">
        <f>+AC25+1</f>
        <v>601</v>
      </c>
      <c r="AC26" s="110">
        <v>3000</v>
      </c>
      <c r="AD26" s="5"/>
      <c r="AE26" s="113">
        <v>2.7961719999999999</v>
      </c>
      <c r="AG26" s="110">
        <f>+AH25+1</f>
        <v>145</v>
      </c>
      <c r="AH26" s="110">
        <v>300</v>
      </c>
      <c r="AJ26" s="117">
        <v>1.3370839999999999</v>
      </c>
      <c r="AL26" s="110">
        <f>+AM25+1</f>
        <v>601</v>
      </c>
      <c r="AM26" s="110">
        <v>3000</v>
      </c>
      <c r="AO26" s="113">
        <v>2.9729260000000002</v>
      </c>
      <c r="AQ26" s="110">
        <f>+AR25+1</f>
        <v>145</v>
      </c>
      <c r="AR26" s="110">
        <v>300</v>
      </c>
      <c r="AT26" s="117">
        <v>1.450563</v>
      </c>
      <c r="AV26" s="110">
        <f>+AW25+1</f>
        <v>601</v>
      </c>
      <c r="AW26" s="110">
        <v>3000</v>
      </c>
      <c r="AY26" s="113">
        <v>3.1222620000000001</v>
      </c>
      <c r="BA26" s="23"/>
      <c r="BB26" s="23"/>
      <c r="BF26" s="23"/>
      <c r="BG26" s="23"/>
      <c r="BK26" s="110"/>
      <c r="BL26" s="23"/>
      <c r="BN26" s="117"/>
      <c r="BP26" s="23"/>
      <c r="BQ26" s="23"/>
      <c r="BU26" s="23"/>
      <c r="BV26" s="23"/>
      <c r="BZ26" s="23"/>
      <c r="CA26" s="23"/>
    </row>
    <row r="27" spans="1:81" x14ac:dyDescent="0.25">
      <c r="A27" s="10">
        <v>21</v>
      </c>
      <c r="B27" s="16" t="s">
        <v>76</v>
      </c>
      <c r="C27" s="111">
        <f>+D26+1</f>
        <v>301</v>
      </c>
      <c r="D27" s="23">
        <v>999999999</v>
      </c>
      <c r="E27" s="5"/>
      <c r="F27" s="116">
        <v>1.2391859999999999</v>
      </c>
      <c r="H27" s="111">
        <v>3001</v>
      </c>
      <c r="I27" s="23">
        <v>10000</v>
      </c>
      <c r="K27" s="116">
        <v>3.0901269999999998</v>
      </c>
      <c r="M27" s="111">
        <f>+N26+1</f>
        <v>301</v>
      </c>
      <c r="N27" s="23">
        <v>999999999</v>
      </c>
      <c r="P27" s="116">
        <v>1.2850357391833249</v>
      </c>
      <c r="R27" s="111">
        <f>+S26+1</f>
        <v>3001</v>
      </c>
      <c r="S27" s="23">
        <v>10000</v>
      </c>
      <c r="T27" s="5"/>
      <c r="U27" s="113">
        <v>3.2739259999999999</v>
      </c>
      <c r="W27" s="111">
        <f>+X26+1</f>
        <v>301</v>
      </c>
      <c r="X27" s="23">
        <v>999999999</v>
      </c>
      <c r="Z27" s="116">
        <v>1.3325819999999999</v>
      </c>
      <c r="AB27" s="111">
        <f>+AC26+1</f>
        <v>3001</v>
      </c>
      <c r="AC27" s="23">
        <v>10000</v>
      </c>
      <c r="AD27" s="5"/>
      <c r="AE27" s="113">
        <v>3.4663409999999999</v>
      </c>
      <c r="AG27" s="111">
        <f>+AH26+1</f>
        <v>301</v>
      </c>
      <c r="AH27" s="23">
        <v>999999999</v>
      </c>
      <c r="AJ27" s="116">
        <v>1.4445190000000001</v>
      </c>
      <c r="AL27" s="111">
        <f>+AM26+1</f>
        <v>3001</v>
      </c>
      <c r="AM27" s="23">
        <v>10000</v>
      </c>
      <c r="AO27" s="113">
        <v>3.6854580000000001</v>
      </c>
      <c r="AQ27" s="111">
        <f>+AR26+1</f>
        <v>301</v>
      </c>
      <c r="AR27" s="23">
        <v>999999999</v>
      </c>
      <c r="AT27" s="116">
        <v>1.567116</v>
      </c>
      <c r="AV27" s="111">
        <f>+AW26+1</f>
        <v>3001</v>
      </c>
      <c r="AW27" s="23">
        <v>10000</v>
      </c>
      <c r="AY27" s="113">
        <v>3.8705859999999999</v>
      </c>
      <c r="BA27" s="23"/>
      <c r="BB27" s="23"/>
      <c r="BF27" s="23"/>
      <c r="BG27" s="23"/>
      <c r="BK27" s="23"/>
      <c r="BL27" s="23"/>
      <c r="BN27" s="16"/>
      <c r="BP27" s="23"/>
      <c r="BQ27" s="23"/>
      <c r="BU27" s="23"/>
      <c r="BV27" s="23"/>
      <c r="BZ27" s="23"/>
      <c r="CA27" s="23"/>
    </row>
    <row r="28" spans="1:81" x14ac:dyDescent="0.25">
      <c r="A28" s="10">
        <v>22</v>
      </c>
      <c r="B28" s="16" t="s">
        <v>77</v>
      </c>
      <c r="C28" s="23"/>
      <c r="D28" s="5"/>
      <c r="E28" s="5"/>
      <c r="F28" s="5"/>
      <c r="H28" s="111">
        <v>10001</v>
      </c>
      <c r="I28" s="23">
        <v>999999999</v>
      </c>
      <c r="J28" s="111"/>
      <c r="K28" s="23">
        <v>2.4926940000000002</v>
      </c>
      <c r="M28" s="23">
        <v>999999999</v>
      </c>
      <c r="R28" s="110">
        <f>+S27+1</f>
        <v>10001</v>
      </c>
      <c r="S28" s="23">
        <v>999999999</v>
      </c>
      <c r="T28" s="5"/>
      <c r="U28" s="114">
        <v>2.6409579999999999</v>
      </c>
      <c r="W28" s="23">
        <v>999999999</v>
      </c>
      <c r="AB28" s="110">
        <f>+AC27+1</f>
        <v>10001</v>
      </c>
      <c r="AC28" s="23">
        <v>999999999</v>
      </c>
      <c r="AD28" s="5"/>
      <c r="AE28" s="114">
        <v>2.7962379999999998</v>
      </c>
      <c r="AG28" s="23">
        <v>999999999</v>
      </c>
      <c r="AL28" s="110">
        <f>+AM27+1</f>
        <v>10001</v>
      </c>
      <c r="AM28" s="23">
        <v>999999999</v>
      </c>
      <c r="AO28" s="114">
        <v>2.9729960000000002</v>
      </c>
      <c r="AQ28" s="23">
        <v>999999999</v>
      </c>
      <c r="AV28" s="110">
        <f>+AW27+1</f>
        <v>10001</v>
      </c>
      <c r="AW28" s="23">
        <v>999999999</v>
      </c>
      <c r="AY28" s="114">
        <v>3.1223359999999998</v>
      </c>
      <c r="BA28" s="23"/>
      <c r="BB28" s="23"/>
      <c r="BF28" s="23"/>
      <c r="BG28" s="23"/>
      <c r="BK28" s="23"/>
      <c r="BL28" s="16"/>
      <c r="BP28" s="23"/>
      <c r="BQ28" s="23"/>
      <c r="BU28" s="23"/>
      <c r="BV28" s="23"/>
      <c r="BZ28" s="23"/>
      <c r="CA28" s="23"/>
    </row>
    <row r="29" spans="1:81" x14ac:dyDescent="0.25">
      <c r="A29" s="10">
        <v>23</v>
      </c>
      <c r="B29" s="16"/>
      <c r="C29" s="16"/>
      <c r="D29" s="16"/>
      <c r="E29" s="16"/>
      <c r="F29" s="16"/>
      <c r="G29" s="16"/>
      <c r="H29" s="16"/>
      <c r="I29" s="16"/>
      <c r="J29" s="16"/>
      <c r="K29" s="16"/>
      <c r="L29" s="16"/>
      <c r="M29" s="16"/>
      <c r="N29" s="16"/>
      <c r="O29" s="16"/>
      <c r="P29" s="16"/>
      <c r="R29" s="16"/>
      <c r="S29" s="16"/>
      <c r="T29" s="16"/>
      <c r="U29" s="16"/>
      <c r="V29" s="16"/>
      <c r="W29" s="16"/>
      <c r="X29" s="16"/>
      <c r="Y29" s="16"/>
      <c r="Z29" s="16"/>
      <c r="AB29" s="16"/>
      <c r="AC29" s="16"/>
      <c r="AD29" s="16"/>
      <c r="AE29" s="16"/>
      <c r="AF29" s="16"/>
      <c r="AG29" s="16"/>
      <c r="AH29" s="16"/>
      <c r="AI29" s="16"/>
      <c r="AJ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Z29" s="16"/>
      <c r="CA29" s="16"/>
      <c r="CB29" s="16"/>
      <c r="CC29" s="16"/>
    </row>
    <row r="30" spans="1:81" x14ac:dyDescent="0.25">
      <c r="A30" s="10">
        <v>24</v>
      </c>
      <c r="B30" s="11" t="s">
        <v>79</v>
      </c>
      <c r="C30" s="11"/>
      <c r="D30" s="11"/>
      <c r="E30" s="11"/>
      <c r="F30" s="11"/>
      <c r="H30" s="11"/>
      <c r="I30" s="11"/>
      <c r="J30" s="11"/>
      <c r="K30" s="11"/>
      <c r="M30" s="11"/>
      <c r="N30" s="11"/>
      <c r="O30" s="11"/>
      <c r="P30" s="11"/>
      <c r="R30" s="11"/>
      <c r="S30" s="11"/>
      <c r="T30" s="11"/>
      <c r="U30" s="11"/>
      <c r="W30" s="11"/>
      <c r="X30" s="11"/>
      <c r="Y30" s="11"/>
      <c r="Z30" s="11"/>
      <c r="AB30" s="11"/>
      <c r="AC30" s="11"/>
      <c r="AD30" s="11"/>
      <c r="AE30" s="11"/>
      <c r="AG30" s="11"/>
      <c r="AH30" s="11"/>
      <c r="AI30" s="11"/>
      <c r="AJ30" s="11"/>
      <c r="AL30" s="11"/>
      <c r="AM30" s="11"/>
      <c r="AN30" s="11"/>
      <c r="AO30" s="11"/>
      <c r="AQ30" s="11"/>
      <c r="AR30" s="11"/>
      <c r="AS30" s="11"/>
      <c r="AT30" s="11"/>
      <c r="AV30" s="11"/>
      <c r="AW30" s="11"/>
      <c r="AX30" s="11"/>
      <c r="AY30" s="11"/>
      <c r="BA30" s="11"/>
      <c r="BB30" s="11"/>
      <c r="BC30" s="11"/>
      <c r="BD30" s="11"/>
      <c r="BE30" s="11"/>
      <c r="BF30" s="11"/>
      <c r="BG30" s="11"/>
      <c r="BH30" s="11"/>
      <c r="BI30" s="11"/>
      <c r="BK30" s="11"/>
      <c r="BL30" s="11"/>
      <c r="BM30" s="11"/>
      <c r="BN30" s="11"/>
      <c r="BP30" s="11"/>
      <c r="BQ30" s="11"/>
      <c r="BR30" s="11"/>
      <c r="BS30" s="11"/>
      <c r="BU30" s="11"/>
      <c r="BV30" s="11"/>
      <c r="BW30" s="11"/>
      <c r="BX30" s="11"/>
      <c r="BZ30" s="11"/>
      <c r="CA30" s="11"/>
      <c r="CB30" s="11"/>
      <c r="CC30" s="11"/>
    </row>
    <row r="31" spans="1:81" x14ac:dyDescent="0.25">
      <c r="A31" s="10">
        <v>25</v>
      </c>
      <c r="B31" s="16" t="s">
        <v>80</v>
      </c>
      <c r="C31" s="5"/>
      <c r="D31" s="5"/>
      <c r="E31" s="5"/>
      <c r="F31" s="118">
        <v>0.32292700000000002</v>
      </c>
      <c r="K31" s="118">
        <v>0.32544400000000001</v>
      </c>
      <c r="P31" s="118">
        <v>0.33487493049634998</v>
      </c>
      <c r="R31" s="5"/>
      <c r="S31" s="5"/>
      <c r="T31" s="5"/>
      <c r="U31" s="118">
        <v>0.34480100000000002</v>
      </c>
      <c r="Z31" s="118">
        <v>0.34726499999999999</v>
      </c>
      <c r="AB31" s="5"/>
      <c r="AC31" s="5"/>
      <c r="AD31" s="5"/>
      <c r="AE31" s="118">
        <v>0.365066</v>
      </c>
      <c r="AJ31" s="118">
        <v>0.37643500000000002</v>
      </c>
      <c r="AO31" s="112">
        <v>0.38814300000000002</v>
      </c>
      <c r="AT31" s="112">
        <v>0.40838400000000002</v>
      </c>
      <c r="AY31" s="118">
        <v>0.40764</v>
      </c>
      <c r="BD31" s="118"/>
      <c r="BI31" s="118"/>
      <c r="BN31" s="118"/>
      <c r="BS31" s="118"/>
      <c r="BX31" s="118"/>
      <c r="CC31" s="118"/>
    </row>
    <row r="32" spans="1:81" ht="24" customHeight="1" x14ac:dyDescent="0.25">
      <c r="A32" s="10">
        <v>26</v>
      </c>
      <c r="B32" s="16" t="s">
        <v>81</v>
      </c>
      <c r="C32" s="5"/>
      <c r="D32" s="5"/>
      <c r="E32" s="5"/>
      <c r="F32" s="118">
        <v>0.64790400000000004</v>
      </c>
      <c r="K32" s="118">
        <v>0.89408299999999996</v>
      </c>
      <c r="P32" s="118">
        <v>0.67187573605954998</v>
      </c>
      <c r="R32" s="5"/>
      <c r="S32" s="5"/>
      <c r="T32" s="5"/>
      <c r="U32" s="118">
        <v>0.94726200000000005</v>
      </c>
      <c r="Z32" s="118">
        <v>0.69673499999999999</v>
      </c>
      <c r="AB32" s="5"/>
      <c r="AC32" s="5"/>
      <c r="AD32" s="5"/>
      <c r="AE32" s="118">
        <v>1.0029349999999999</v>
      </c>
      <c r="AJ32" s="118">
        <v>0.75526099999999996</v>
      </c>
      <c r="AO32" s="112">
        <v>1.066333</v>
      </c>
      <c r="AT32" s="112">
        <v>0.81935999999999998</v>
      </c>
      <c r="AY32" s="118">
        <v>1.1198969999999999</v>
      </c>
      <c r="BD32" s="118"/>
      <c r="BI32" s="118"/>
      <c r="BN32" s="118"/>
      <c r="BS32" s="118"/>
      <c r="BX32" s="118"/>
      <c r="CC32" s="118"/>
    </row>
    <row r="33" spans="1:81" x14ac:dyDescent="0.25">
      <c r="A33" s="10">
        <v>27</v>
      </c>
      <c r="C33" s="5"/>
      <c r="D33" s="5"/>
      <c r="E33" s="5"/>
      <c r="F33" s="29"/>
      <c r="K33" s="29"/>
      <c r="P33" s="29"/>
      <c r="R33" s="5"/>
      <c r="S33" s="5"/>
      <c r="T33" s="5"/>
      <c r="U33" s="29"/>
      <c r="Z33" s="29"/>
      <c r="AB33" s="5"/>
      <c r="AC33" s="5"/>
      <c r="AD33" s="5"/>
      <c r="AE33" s="29"/>
      <c r="AJ33" s="29"/>
      <c r="AO33" s="29"/>
      <c r="AT33" s="29"/>
      <c r="AY33" s="29"/>
      <c r="BD33" s="29"/>
      <c r="BI33" s="29"/>
      <c r="BK33" s="30"/>
      <c r="BN33" s="29"/>
      <c r="BS33" s="29"/>
      <c r="BX33" s="29"/>
      <c r="CC33" s="29"/>
    </row>
    <row r="34" spans="1:81" x14ac:dyDescent="0.25">
      <c r="A34" s="10">
        <v>28</v>
      </c>
      <c r="B34" s="11" t="s">
        <v>82</v>
      </c>
      <c r="C34" s="11"/>
      <c r="D34" s="11"/>
      <c r="E34" s="11"/>
      <c r="F34" s="11"/>
      <c r="H34" s="11"/>
      <c r="I34" s="11"/>
      <c r="J34" s="11"/>
      <c r="K34" s="11"/>
      <c r="M34" s="11"/>
      <c r="N34" s="11"/>
      <c r="O34" s="11"/>
      <c r="P34" s="11"/>
      <c r="R34" s="11"/>
      <c r="S34" s="11"/>
      <c r="T34" s="11"/>
      <c r="U34" s="11"/>
      <c r="W34" s="11"/>
      <c r="X34" s="11"/>
      <c r="Y34" s="11"/>
      <c r="Z34" s="11"/>
      <c r="AB34" s="11"/>
      <c r="AC34" s="11"/>
      <c r="AD34" s="11"/>
      <c r="AE34" s="11"/>
      <c r="AG34" s="11"/>
      <c r="AH34" s="11"/>
      <c r="AI34" s="11"/>
      <c r="AJ34" s="11"/>
      <c r="AL34" s="11"/>
      <c r="AM34" s="11"/>
      <c r="AN34" s="11"/>
      <c r="AO34" s="11"/>
      <c r="AQ34" s="11"/>
      <c r="AR34" s="11"/>
      <c r="AS34" s="11"/>
      <c r="AT34" s="11"/>
      <c r="AV34" s="11"/>
      <c r="AW34" s="11"/>
      <c r="AX34" s="11"/>
      <c r="AY34" s="11"/>
      <c r="BA34" s="11"/>
      <c r="BB34" s="11"/>
      <c r="BC34" s="11"/>
      <c r="BD34" s="11"/>
      <c r="BE34" s="11"/>
      <c r="BF34" s="11"/>
      <c r="BG34" s="11"/>
      <c r="BH34" s="11"/>
      <c r="BI34" s="11"/>
      <c r="BK34" s="11"/>
      <c r="BL34" s="11"/>
      <c r="BM34" s="11"/>
      <c r="BN34" s="11"/>
      <c r="BP34" s="11"/>
      <c r="BQ34" s="11"/>
      <c r="BR34" s="11"/>
      <c r="BS34" s="11"/>
      <c r="BU34" s="11"/>
      <c r="BV34" s="11"/>
      <c r="BW34" s="11"/>
      <c r="BX34" s="11"/>
      <c r="BZ34" s="11"/>
      <c r="CA34" s="11"/>
      <c r="CB34" s="11"/>
      <c r="CC34" s="11"/>
    </row>
    <row r="35" spans="1:81" x14ac:dyDescent="0.25">
      <c r="A35" s="10">
        <v>29</v>
      </c>
      <c r="B35" s="5" t="s">
        <v>191</v>
      </c>
      <c r="C35" s="5"/>
      <c r="D35" s="5"/>
      <c r="E35" s="5"/>
      <c r="F35" s="119">
        <v>16.488364000000001</v>
      </c>
      <c r="K35" s="119">
        <v>17.1891</v>
      </c>
      <c r="P35" s="119">
        <v>17.0984332286164</v>
      </c>
      <c r="R35" s="5"/>
      <c r="S35" s="5"/>
      <c r="T35" s="5"/>
      <c r="U35" s="119">
        <v>18.211500000000001</v>
      </c>
      <c r="Z35" s="119">
        <v>17.731075000000001</v>
      </c>
      <c r="AB35" s="5"/>
      <c r="AC35" s="5"/>
      <c r="AD35" s="5"/>
      <c r="AE35" s="119">
        <v>19.281825000000001</v>
      </c>
      <c r="AJ35" s="119">
        <v>19.220485</v>
      </c>
      <c r="AO35" s="119">
        <v>20.500681</v>
      </c>
      <c r="AT35" s="119">
        <v>20.851744</v>
      </c>
      <c r="AY35" s="119">
        <v>21.530474000000002</v>
      </c>
      <c r="BD35" s="119"/>
      <c r="BI35" s="119"/>
      <c r="BN35" s="119"/>
      <c r="BS35" s="119"/>
      <c r="BX35" s="119"/>
      <c r="CC35" s="119"/>
    </row>
    <row r="36" spans="1:81" x14ac:dyDescent="0.25">
      <c r="A36" s="10">
        <v>30</v>
      </c>
      <c r="B36" s="5" t="s">
        <v>83</v>
      </c>
      <c r="C36" s="5"/>
      <c r="D36" s="5"/>
      <c r="E36" s="5"/>
      <c r="F36" s="120">
        <v>2.3554810000000002</v>
      </c>
      <c r="K36" s="120">
        <v>4.5837599999999998</v>
      </c>
      <c r="P36" s="120">
        <v>2.4426336368809172</v>
      </c>
      <c r="R36" s="5"/>
      <c r="S36" s="5"/>
      <c r="T36" s="5"/>
      <c r="U36" s="120">
        <v>4.8563999999999998</v>
      </c>
      <c r="Z36" s="120">
        <v>2.5330110000000001</v>
      </c>
      <c r="AB36" s="5"/>
      <c r="AC36" s="5"/>
      <c r="AD36" s="5"/>
      <c r="AE36" s="120">
        <v>5.1418200000000001</v>
      </c>
      <c r="AJ36" s="120">
        <v>2.745784</v>
      </c>
      <c r="AO36" s="120">
        <v>5.4668479999999997</v>
      </c>
      <c r="AT36" s="120">
        <v>2.9788209999999999</v>
      </c>
      <c r="AY36" s="120">
        <v>5.7414589999999999</v>
      </c>
      <c r="BD36" s="120"/>
      <c r="BI36" s="120"/>
      <c r="BN36" s="120"/>
      <c r="BS36" s="120"/>
      <c r="BX36" s="120"/>
      <c r="CC36" s="120"/>
    </row>
    <row r="37" spans="1:81" x14ac:dyDescent="0.25">
      <c r="A37" s="10">
        <v>31</v>
      </c>
      <c r="B37" s="5" t="s">
        <v>84</v>
      </c>
      <c r="C37" s="5"/>
      <c r="D37" s="5"/>
      <c r="E37" s="5"/>
      <c r="F37" s="121">
        <v>4.7109610000000002</v>
      </c>
      <c r="K37" s="121">
        <v>4.5837599999999998</v>
      </c>
      <c r="P37" s="121">
        <v>4.8852670964328002</v>
      </c>
      <c r="R37" s="5"/>
      <c r="S37" s="5"/>
      <c r="T37" s="5"/>
      <c r="U37" s="121">
        <v>4.8563999999999998</v>
      </c>
      <c r="Z37" s="121">
        <v>5.0660220000000002</v>
      </c>
      <c r="AB37" s="5"/>
      <c r="AC37" s="5"/>
      <c r="AD37" s="5"/>
      <c r="AE37" s="121">
        <v>5.1418200000000001</v>
      </c>
      <c r="AJ37" s="121">
        <v>5.491568</v>
      </c>
      <c r="AO37" s="121">
        <v>5.4668479999999997</v>
      </c>
      <c r="AT37" s="121">
        <v>5.9576419999999999</v>
      </c>
      <c r="AY37" s="121">
        <v>5.7414589999999999</v>
      </c>
      <c r="BD37" s="121"/>
      <c r="BI37" s="121"/>
      <c r="BN37" s="121"/>
      <c r="BS37" s="121"/>
      <c r="BX37" s="121"/>
      <c r="CC37" s="121"/>
    </row>
    <row r="38" spans="1:81" x14ac:dyDescent="0.25">
      <c r="A38" s="10">
        <v>32</v>
      </c>
      <c r="B38" s="5" t="s">
        <v>192</v>
      </c>
      <c r="C38" s="5"/>
      <c r="D38" s="5"/>
      <c r="E38" s="5"/>
      <c r="F38" s="119">
        <v>16.488364000000001</v>
      </c>
      <c r="K38" s="119">
        <v>48.587856000000002</v>
      </c>
      <c r="P38" s="119">
        <v>17.0984332286164</v>
      </c>
      <c r="R38" s="5"/>
      <c r="S38" s="5"/>
      <c r="T38" s="5"/>
      <c r="U38" s="119">
        <v>51.47784</v>
      </c>
      <c r="Z38" s="119">
        <v>17.731075000000001</v>
      </c>
      <c r="AB38" s="5"/>
      <c r="AC38" s="5"/>
      <c r="AD38" s="5"/>
      <c r="AE38" s="119">
        <v>54.503292000000002</v>
      </c>
      <c r="AJ38" s="119">
        <v>19.220485</v>
      </c>
      <c r="AO38" s="119">
        <v>57.948591999999998</v>
      </c>
      <c r="AT38" s="119">
        <v>20.851744</v>
      </c>
      <c r="AY38" s="119">
        <v>60.859473000000001</v>
      </c>
      <c r="BD38" s="119"/>
      <c r="BI38" s="119"/>
      <c r="BN38" s="119"/>
      <c r="BS38" s="119"/>
      <c r="BX38" s="119"/>
      <c r="CC38" s="119"/>
    </row>
    <row r="39" spans="1:81" x14ac:dyDescent="0.25">
      <c r="A39" s="10">
        <v>33</v>
      </c>
      <c r="B39" s="5" t="s">
        <v>85</v>
      </c>
      <c r="C39" s="5"/>
      <c r="D39" s="5"/>
      <c r="E39" s="5"/>
      <c r="F39" s="120">
        <v>2.3554810000000002</v>
      </c>
      <c r="K39" s="120">
        <v>16.04316</v>
      </c>
      <c r="P39" s="120">
        <v>2.4426336368809172</v>
      </c>
      <c r="R39" s="5"/>
      <c r="S39" s="5"/>
      <c r="T39" s="5"/>
      <c r="U39" s="120">
        <v>16.997399999999999</v>
      </c>
      <c r="Z39" s="120">
        <v>2.5330110000000001</v>
      </c>
      <c r="AB39" s="5"/>
      <c r="AC39" s="5"/>
      <c r="AD39" s="5"/>
      <c r="AE39" s="120">
        <v>17.996369999999999</v>
      </c>
      <c r="AJ39" s="120">
        <v>2.745784</v>
      </c>
      <c r="AO39" s="120">
        <v>19.133969</v>
      </c>
      <c r="AT39" s="120">
        <v>2.9788209999999999</v>
      </c>
      <c r="AY39" s="120">
        <v>20.095109000000001</v>
      </c>
      <c r="BD39" s="120"/>
      <c r="BI39" s="120"/>
      <c r="BN39" s="120"/>
      <c r="BS39" s="120"/>
      <c r="BX39" s="120"/>
      <c r="CC39" s="120"/>
    </row>
    <row r="40" spans="1:81" x14ac:dyDescent="0.25">
      <c r="A40" s="10">
        <v>34</v>
      </c>
      <c r="B40" s="5" t="s">
        <v>86</v>
      </c>
      <c r="C40" s="5"/>
      <c r="D40" s="5"/>
      <c r="E40" s="5"/>
      <c r="F40" s="121">
        <v>4.7109610000000002</v>
      </c>
      <c r="K40" s="121">
        <v>16.04316</v>
      </c>
      <c r="P40" s="121">
        <v>4.8852670964328002</v>
      </c>
      <c r="R40" s="5"/>
      <c r="S40" s="5"/>
      <c r="T40" s="5"/>
      <c r="U40" s="121">
        <v>16.997399999999999</v>
      </c>
      <c r="Z40" s="121">
        <v>5.0660220000000002</v>
      </c>
      <c r="AB40" s="5"/>
      <c r="AC40" s="5"/>
      <c r="AD40" s="5"/>
      <c r="AE40" s="121">
        <v>17.996369999999999</v>
      </c>
      <c r="AJ40" s="121">
        <v>5.491568</v>
      </c>
      <c r="AO40" s="121">
        <v>19.133969</v>
      </c>
      <c r="AT40" s="121">
        <v>5.9576419999999999</v>
      </c>
      <c r="AY40" s="121">
        <v>20.095109000000001</v>
      </c>
      <c r="BD40" s="121"/>
      <c r="BI40" s="121"/>
      <c r="BN40" s="121"/>
      <c r="BS40" s="121"/>
      <c r="BX40" s="121"/>
      <c r="CC40" s="121"/>
    </row>
    <row r="41" spans="1:81" x14ac:dyDescent="0.25">
      <c r="A41" s="10">
        <v>35</v>
      </c>
      <c r="B41" s="5" t="s">
        <v>222</v>
      </c>
      <c r="C41" s="5"/>
      <c r="D41" s="5"/>
      <c r="E41" s="5"/>
      <c r="F41" s="119">
        <v>18.918914000000001</v>
      </c>
      <c r="K41" s="119">
        <v>42.972749999999998</v>
      </c>
      <c r="P41" s="119">
        <v>19.618914</v>
      </c>
      <c r="R41" s="5"/>
      <c r="S41" s="5"/>
      <c r="T41" s="5"/>
      <c r="U41" s="119">
        <v>45.528750000000002</v>
      </c>
      <c r="Z41" s="119">
        <v>20.344814</v>
      </c>
      <c r="AB41" s="5"/>
      <c r="AC41" s="5"/>
      <c r="AD41" s="5"/>
      <c r="AE41" s="119">
        <v>48.204563</v>
      </c>
      <c r="AJ41" s="119">
        <v>22.053778000000001</v>
      </c>
      <c r="AO41" s="119">
        <v>51.251703999999997</v>
      </c>
      <c r="AT41" s="119">
        <v>23.925501000000001</v>
      </c>
      <c r="AY41" s="119">
        <v>53.826186</v>
      </c>
      <c r="BD41" s="119"/>
      <c r="BI41" s="119"/>
      <c r="BN41" s="119"/>
      <c r="BS41" s="119"/>
      <c r="BX41" s="119"/>
      <c r="CC41" s="119"/>
    </row>
    <row r="42" spans="1:81" x14ac:dyDescent="0.25">
      <c r="A42" s="10">
        <v>36</v>
      </c>
      <c r="B42" s="5" t="s">
        <v>210</v>
      </c>
      <c r="C42" s="5"/>
      <c r="D42" s="5"/>
      <c r="E42" s="5"/>
      <c r="F42" s="120">
        <v>4.4282339999999998</v>
      </c>
      <c r="K42" s="120">
        <v>20.626919999999998</v>
      </c>
      <c r="P42" s="120">
        <v>4.5920790000000009</v>
      </c>
      <c r="R42" s="5"/>
      <c r="S42" s="5"/>
      <c r="T42" s="5"/>
      <c r="U42" s="120">
        <v>21.8538</v>
      </c>
      <c r="Z42" s="120">
        <v>4.7619860000000003</v>
      </c>
      <c r="AB42" s="5"/>
      <c r="AC42" s="5"/>
      <c r="AD42" s="5"/>
      <c r="AE42" s="120">
        <v>23.138190000000002</v>
      </c>
      <c r="AJ42" s="120">
        <v>5.1619929999999998</v>
      </c>
      <c r="AO42" s="120">
        <v>24.600816999999999</v>
      </c>
      <c r="AT42" s="120">
        <v>5.6000959999999997</v>
      </c>
      <c r="AY42" s="120">
        <v>25.836569000000001</v>
      </c>
      <c r="BD42" s="120"/>
      <c r="BI42" s="120"/>
      <c r="BN42" s="120"/>
      <c r="BS42" s="120"/>
      <c r="BX42" s="120"/>
      <c r="CC42" s="120"/>
    </row>
    <row r="43" spans="1:81" x14ac:dyDescent="0.25">
      <c r="A43" s="10">
        <v>37</v>
      </c>
      <c r="B43" s="5" t="s">
        <v>211</v>
      </c>
      <c r="C43" s="5"/>
      <c r="D43" s="5"/>
      <c r="E43" s="5"/>
      <c r="F43" s="121">
        <v>8.7730409999999992</v>
      </c>
      <c r="K43" s="121">
        <v>20.626919999999998</v>
      </c>
      <c r="P43" s="121">
        <v>9.0976440000000007</v>
      </c>
      <c r="R43" s="5"/>
      <c r="S43" s="5"/>
      <c r="T43" s="5"/>
      <c r="U43" s="121">
        <v>21.8538</v>
      </c>
      <c r="Z43" s="121">
        <v>9.4342570000000006</v>
      </c>
      <c r="AB43" s="5"/>
      <c r="AC43" s="5"/>
      <c r="AD43" s="5"/>
      <c r="AE43" s="121">
        <v>23.138190000000002</v>
      </c>
      <c r="AJ43" s="121">
        <v>10.226735</v>
      </c>
      <c r="AO43" s="121">
        <v>24.600816999999999</v>
      </c>
      <c r="AT43" s="121">
        <v>11.094685999999999</v>
      </c>
      <c r="AY43" s="121">
        <v>25.836569000000001</v>
      </c>
      <c r="BD43" s="121"/>
      <c r="BI43" s="121"/>
      <c r="BN43" s="121"/>
      <c r="BS43" s="121"/>
      <c r="BX43" s="121"/>
      <c r="CC43" s="121"/>
    </row>
    <row r="44" spans="1:81" x14ac:dyDescent="0.25">
      <c r="A44" s="10">
        <v>38</v>
      </c>
      <c r="B44" s="5" t="s">
        <v>223</v>
      </c>
      <c r="C44" s="5"/>
      <c r="D44" s="5"/>
      <c r="E44" s="5"/>
      <c r="F44" s="119">
        <v>18.918914000000001</v>
      </c>
      <c r="K44" s="119">
        <v>42.972749999999998</v>
      </c>
      <c r="P44" s="119">
        <v>19.618914</v>
      </c>
      <c r="R44" s="5"/>
      <c r="S44" s="5"/>
      <c r="T44" s="5"/>
      <c r="U44" s="119">
        <v>45.528750000000002</v>
      </c>
      <c r="Z44" s="119">
        <v>20.344814</v>
      </c>
      <c r="AB44" s="5"/>
      <c r="AC44" s="5"/>
      <c r="AD44" s="5"/>
      <c r="AE44" s="119">
        <v>48.204563</v>
      </c>
      <c r="AJ44" s="119">
        <v>22.053778000000001</v>
      </c>
      <c r="AO44" s="119">
        <v>51.251703999999997</v>
      </c>
      <c r="AT44" s="119">
        <v>23.925501000000001</v>
      </c>
      <c r="AY44" s="119">
        <v>53.826186</v>
      </c>
      <c r="BD44" s="119"/>
      <c r="BI44" s="119"/>
      <c r="BN44" s="119"/>
      <c r="BS44" s="119"/>
      <c r="BX44" s="119"/>
      <c r="CC44" s="119"/>
    </row>
    <row r="45" spans="1:81" x14ac:dyDescent="0.25">
      <c r="A45" s="10">
        <v>39</v>
      </c>
      <c r="B45" s="5" t="s">
        <v>224</v>
      </c>
      <c r="C45" s="5"/>
      <c r="D45" s="5"/>
      <c r="E45" s="5"/>
      <c r="F45" s="120">
        <v>4.4282339999999998</v>
      </c>
      <c r="K45" s="120">
        <v>20.626919999999998</v>
      </c>
      <c r="P45" s="120">
        <v>4.5920790000000009</v>
      </c>
      <c r="R45" s="5"/>
      <c r="S45" s="5"/>
      <c r="T45" s="5"/>
      <c r="U45" s="120">
        <v>21.8538</v>
      </c>
      <c r="Z45" s="120">
        <v>4.7619860000000003</v>
      </c>
      <c r="AB45" s="5"/>
      <c r="AC45" s="5"/>
      <c r="AD45" s="5"/>
      <c r="AE45" s="120">
        <v>23.138190000000002</v>
      </c>
      <c r="AJ45" s="120">
        <v>5.1619929999999998</v>
      </c>
      <c r="AO45" s="120">
        <v>24.600816999999999</v>
      </c>
      <c r="AT45" s="120">
        <v>5.6000959999999997</v>
      </c>
      <c r="AY45" s="120">
        <v>25.836569000000001</v>
      </c>
      <c r="BD45" s="120"/>
      <c r="BI45" s="120"/>
      <c r="BN45" s="120"/>
      <c r="BS45" s="120"/>
      <c r="BX45" s="120"/>
      <c r="CC45" s="120"/>
    </row>
    <row r="46" spans="1:81" x14ac:dyDescent="0.25">
      <c r="A46" s="10">
        <v>40</v>
      </c>
      <c r="B46" s="5" t="s">
        <v>225</v>
      </c>
      <c r="C46" s="5"/>
      <c r="D46" s="5"/>
      <c r="E46" s="5"/>
      <c r="F46" s="121">
        <v>8.7730409999999992</v>
      </c>
      <c r="K46" s="121">
        <v>20.626919999999998</v>
      </c>
      <c r="P46" s="121">
        <v>9.0976440000000007</v>
      </c>
      <c r="R46" s="5"/>
      <c r="S46" s="5"/>
      <c r="T46" s="5"/>
      <c r="U46" s="121">
        <v>21.8538</v>
      </c>
      <c r="Z46" s="121">
        <v>9.4342570000000006</v>
      </c>
      <c r="AB46" s="5"/>
      <c r="AC46" s="5"/>
      <c r="AD46" s="5"/>
      <c r="AE46" s="121">
        <v>23.138190000000002</v>
      </c>
      <c r="AJ46" s="121">
        <v>10.226735</v>
      </c>
      <c r="AO46" s="121">
        <v>24.600816999999999</v>
      </c>
      <c r="AT46" s="121">
        <v>11.094685999999999</v>
      </c>
      <c r="AY46" s="121">
        <v>25.836569000000001</v>
      </c>
      <c r="BD46" s="121"/>
      <c r="BI46" s="121"/>
      <c r="BN46" s="121"/>
      <c r="BS46" s="121"/>
      <c r="BX46" s="121"/>
      <c r="CC46" s="121"/>
    </row>
    <row r="47" spans="1:81" x14ac:dyDescent="0.25">
      <c r="A47" s="10">
        <v>41</v>
      </c>
      <c r="B47" s="30"/>
      <c r="C47" s="5"/>
      <c r="D47" s="5"/>
      <c r="E47" s="5"/>
      <c r="F47" s="29"/>
      <c r="K47" s="29"/>
      <c r="P47" s="29"/>
      <c r="R47" s="5"/>
      <c r="S47" s="5"/>
      <c r="T47" s="5"/>
      <c r="U47" s="29"/>
      <c r="Z47" s="29"/>
      <c r="AB47" s="5"/>
      <c r="AC47" s="5"/>
      <c r="AD47" s="5"/>
      <c r="AE47" s="29"/>
      <c r="AJ47" s="29"/>
      <c r="AO47" s="29"/>
      <c r="AT47" s="29"/>
      <c r="AY47" s="29"/>
      <c r="BD47" s="29"/>
      <c r="BI47" s="29"/>
      <c r="BN47" s="29"/>
      <c r="BS47" s="29"/>
      <c r="BX47" s="29"/>
      <c r="CC47" s="29"/>
    </row>
    <row r="48" spans="1:81" x14ac:dyDescent="0.25">
      <c r="A48" s="10">
        <v>42</v>
      </c>
      <c r="B48" s="11" t="s">
        <v>87</v>
      </c>
      <c r="C48" s="11"/>
      <c r="D48" s="11"/>
      <c r="E48" s="11"/>
      <c r="F48" s="5"/>
      <c r="H48" s="11"/>
      <c r="I48" s="11"/>
      <c r="J48" s="11"/>
      <c r="M48" s="11"/>
      <c r="N48" s="11"/>
      <c r="O48" s="11"/>
      <c r="R48" s="11"/>
      <c r="S48" s="11"/>
      <c r="T48" s="11"/>
      <c r="U48" s="5"/>
      <c r="W48" s="11"/>
      <c r="X48" s="11"/>
      <c r="Y48" s="11"/>
      <c r="AB48" s="11"/>
      <c r="AC48" s="11"/>
      <c r="AD48" s="11"/>
      <c r="AE48" s="5"/>
      <c r="AG48" s="11"/>
      <c r="AH48" s="11"/>
      <c r="AI48" s="11"/>
      <c r="AL48" s="11"/>
      <c r="AM48" s="11"/>
      <c r="AN48" s="11"/>
      <c r="AQ48" s="11"/>
      <c r="AR48" s="11"/>
      <c r="AS48" s="11"/>
      <c r="AV48" s="11"/>
      <c r="AW48" s="11"/>
      <c r="AX48" s="11"/>
      <c r="BA48" s="11"/>
      <c r="BB48" s="11"/>
      <c r="BC48" s="11"/>
      <c r="BE48" s="11"/>
      <c r="BF48" s="11"/>
      <c r="BG48" s="11"/>
      <c r="BH48" s="11"/>
      <c r="BK48" s="11"/>
      <c r="BL48" s="11"/>
      <c r="BM48" s="11"/>
      <c r="BP48" s="11"/>
      <c r="BQ48" s="11"/>
      <c r="BR48" s="11"/>
      <c r="BU48" s="11"/>
      <c r="BV48" s="11"/>
      <c r="BW48" s="11"/>
      <c r="BZ48" s="11"/>
      <c r="CA48" s="11"/>
      <c r="CB48" s="11"/>
    </row>
    <row r="49" spans="1:81" x14ac:dyDescent="0.25">
      <c r="A49" s="10">
        <v>43</v>
      </c>
      <c r="B49" s="5" t="s">
        <v>88</v>
      </c>
      <c r="C49" s="5"/>
      <c r="D49" s="5"/>
      <c r="E49" s="5"/>
      <c r="F49" s="34"/>
      <c r="K49" s="34"/>
      <c r="P49" s="34"/>
      <c r="R49" s="5"/>
      <c r="S49" s="5"/>
      <c r="T49" s="5"/>
      <c r="U49" s="34"/>
      <c r="Z49" s="34"/>
      <c r="AB49" s="5"/>
      <c r="AC49" s="5"/>
      <c r="AD49" s="5"/>
      <c r="AE49" s="34"/>
      <c r="AJ49" s="34"/>
      <c r="AO49" s="34"/>
      <c r="AT49" s="34"/>
      <c r="AY49" s="34"/>
      <c r="BD49" s="34"/>
      <c r="BI49" s="34"/>
      <c r="BN49" s="34"/>
      <c r="BS49" s="34"/>
      <c r="BX49" s="34"/>
      <c r="CC49" s="34"/>
    </row>
    <row r="50" spans="1:81" x14ac:dyDescent="0.25">
      <c r="A50" s="10">
        <v>44</v>
      </c>
      <c r="B50" s="5" t="s">
        <v>89</v>
      </c>
      <c r="C50" s="5"/>
      <c r="D50" s="5"/>
      <c r="E50" s="5"/>
      <c r="F50" s="32"/>
      <c r="K50" s="32"/>
      <c r="P50" s="32"/>
      <c r="R50" s="5"/>
      <c r="S50" s="5"/>
      <c r="T50" s="5"/>
      <c r="U50" s="32"/>
      <c r="Z50" s="32"/>
      <c r="AB50" s="5"/>
      <c r="AC50" s="5"/>
      <c r="AD50" s="5"/>
      <c r="AE50" s="32"/>
      <c r="AJ50" s="32"/>
      <c r="AO50" s="32"/>
      <c r="AT50" s="32"/>
      <c r="AY50" s="32"/>
      <c r="BD50" s="32"/>
      <c r="BI50" s="32"/>
      <c r="BN50" s="32"/>
      <c r="BS50" s="32"/>
      <c r="BX50" s="32"/>
      <c r="CC50" s="32"/>
    </row>
    <row r="51" spans="1:81" x14ac:dyDescent="0.25">
      <c r="A51" s="10">
        <v>45</v>
      </c>
      <c r="B51" s="5" t="s">
        <v>90</v>
      </c>
      <c r="C51" s="5"/>
      <c r="D51" s="5"/>
      <c r="E51" s="5"/>
      <c r="F51" s="32"/>
      <c r="K51" s="32"/>
      <c r="P51" s="32"/>
      <c r="R51" s="5"/>
      <c r="S51" s="5"/>
      <c r="T51" s="5"/>
      <c r="U51" s="32"/>
      <c r="Z51" s="32"/>
      <c r="AB51" s="5"/>
      <c r="AC51" s="5"/>
      <c r="AD51" s="5"/>
      <c r="AE51" s="32"/>
      <c r="AJ51" s="32"/>
      <c r="AO51" s="32"/>
      <c r="AT51" s="32"/>
      <c r="AY51" s="32"/>
      <c r="BD51" s="32"/>
      <c r="BI51" s="32"/>
      <c r="BN51" s="32"/>
      <c r="BS51" s="32"/>
      <c r="BX51" s="32"/>
      <c r="CC51" s="32"/>
    </row>
    <row r="52" spans="1:81" x14ac:dyDescent="0.25">
      <c r="A52" s="10">
        <v>46</v>
      </c>
      <c r="C52" s="5"/>
      <c r="D52" s="5"/>
      <c r="E52" s="5"/>
      <c r="F52" s="5"/>
      <c r="R52" s="5"/>
      <c r="S52" s="5"/>
      <c r="T52" s="5"/>
      <c r="U52" s="5"/>
      <c r="AB52" s="5"/>
      <c r="AC52" s="5"/>
      <c r="AD52" s="5"/>
      <c r="AE52" s="5"/>
    </row>
    <row r="53" spans="1:81" x14ac:dyDescent="0.25">
      <c r="A53" s="10">
        <v>47</v>
      </c>
      <c r="B53" s="11" t="s">
        <v>91</v>
      </c>
      <c r="C53" s="11"/>
      <c r="D53" s="11"/>
      <c r="E53" s="11"/>
      <c r="F53" s="28"/>
      <c r="H53" s="11"/>
      <c r="I53" s="11"/>
      <c r="J53" s="11"/>
      <c r="K53" s="28"/>
      <c r="M53" s="11"/>
      <c r="N53" s="11"/>
      <c r="O53" s="11"/>
      <c r="P53" s="28"/>
      <c r="R53" s="11"/>
      <c r="S53" s="11"/>
      <c r="T53" s="11"/>
      <c r="U53" s="28"/>
      <c r="W53" s="11"/>
      <c r="X53" s="11"/>
      <c r="Y53" s="11"/>
      <c r="Z53" s="28"/>
      <c r="AB53" s="11"/>
      <c r="AC53" s="11"/>
      <c r="AD53" s="11"/>
      <c r="AE53" s="28"/>
      <c r="AG53" s="11"/>
      <c r="AH53" s="11"/>
      <c r="AI53" s="11"/>
      <c r="AJ53" s="28"/>
      <c r="AL53" s="11"/>
      <c r="AM53" s="11"/>
      <c r="AN53" s="11"/>
      <c r="AO53" s="28"/>
      <c r="AQ53" s="11"/>
      <c r="AR53" s="11"/>
      <c r="AS53" s="11"/>
      <c r="AT53" s="28"/>
      <c r="AV53" s="11"/>
      <c r="AW53" s="11"/>
      <c r="AX53" s="11"/>
      <c r="AY53" s="28"/>
      <c r="BA53" s="11"/>
      <c r="BB53" s="11"/>
      <c r="BC53" s="11"/>
      <c r="BD53" s="28"/>
      <c r="BE53" s="11"/>
      <c r="BF53" s="11"/>
      <c r="BG53" s="11"/>
      <c r="BH53" s="11"/>
      <c r="BI53" s="28"/>
      <c r="BK53" s="11"/>
      <c r="BL53" s="11"/>
      <c r="BM53" s="11"/>
      <c r="BN53" s="28"/>
      <c r="BP53" s="11"/>
      <c r="BQ53" s="11"/>
      <c r="BR53" s="11"/>
      <c r="BS53" s="28"/>
      <c r="BU53" s="11"/>
      <c r="BV53" s="11"/>
      <c r="BW53" s="11"/>
      <c r="BX53" s="28"/>
      <c r="BZ53" s="11"/>
      <c r="CA53" s="11"/>
      <c r="CB53" s="11"/>
      <c r="CC53" s="28"/>
    </row>
    <row r="54" spans="1:81" x14ac:dyDescent="0.25">
      <c r="A54" s="10">
        <v>48</v>
      </c>
      <c r="B54" s="5" t="s">
        <v>92</v>
      </c>
      <c r="C54" s="5"/>
      <c r="D54" s="5"/>
      <c r="E54" s="5"/>
      <c r="F54" s="32">
        <v>4.0000000000000001E-3</v>
      </c>
      <c r="K54" s="122">
        <v>4.0000000000000001E-3</v>
      </c>
      <c r="L54" s="123"/>
      <c r="P54" s="32">
        <v>4.0000000000000001E-3</v>
      </c>
      <c r="Q54" s="123"/>
      <c r="R54" s="5"/>
      <c r="S54" s="5"/>
      <c r="T54" s="5"/>
      <c r="U54" s="32">
        <v>4.0000000000000001E-3</v>
      </c>
      <c r="V54" s="123"/>
      <c r="Z54" s="32">
        <v>4.0000000000000001E-3</v>
      </c>
      <c r="AA54" s="123"/>
      <c r="AB54" s="5"/>
      <c r="AC54" s="5"/>
      <c r="AD54" s="5"/>
      <c r="AE54" s="32">
        <v>4.0000000000000001E-3</v>
      </c>
      <c r="AF54" s="123"/>
      <c r="AG54" s="123"/>
      <c r="AH54" s="123"/>
      <c r="AI54" s="123"/>
      <c r="AJ54" s="32">
        <v>6.0000000000000001E-3</v>
      </c>
      <c r="AK54" s="123"/>
      <c r="AL54" s="123"/>
      <c r="AM54" s="123"/>
      <c r="AN54" s="123"/>
      <c r="AO54" s="124">
        <v>6.0000000000000001E-3</v>
      </c>
      <c r="AT54" s="32">
        <v>6.0000000000000001E-3</v>
      </c>
      <c r="AY54" s="124">
        <v>6.0000000000000001E-3</v>
      </c>
      <c r="AZ54" s="123"/>
      <c r="BA54" s="123"/>
      <c r="BB54" s="123"/>
      <c r="BC54" s="123"/>
      <c r="BD54" s="32"/>
      <c r="BE54" s="123"/>
      <c r="BF54" s="123"/>
      <c r="BG54" s="123"/>
      <c r="BH54" s="123"/>
      <c r="BI54" s="32"/>
      <c r="BJ54" s="123"/>
      <c r="BK54" s="123"/>
      <c r="BL54" s="123"/>
      <c r="BM54" s="123"/>
      <c r="BN54" s="32"/>
      <c r="BO54" s="123"/>
      <c r="BP54" s="123"/>
      <c r="BQ54" s="123"/>
      <c r="BR54" s="123"/>
      <c r="BS54" s="32"/>
      <c r="BT54" s="123"/>
      <c r="BU54" s="123"/>
      <c r="BV54" s="123"/>
      <c r="BW54" s="123"/>
      <c r="BX54" s="32"/>
      <c r="BY54" s="123"/>
      <c r="BZ54" s="123"/>
      <c r="CA54" s="123"/>
      <c r="CB54" s="123"/>
      <c r="CC54" s="32"/>
    </row>
    <row r="55" spans="1:81" x14ac:dyDescent="0.25">
      <c r="A55" s="10">
        <v>49</v>
      </c>
      <c r="B55" s="5" t="s">
        <v>93</v>
      </c>
      <c r="C55" s="5"/>
      <c r="D55" s="5"/>
      <c r="E55" s="5"/>
      <c r="F55" s="32">
        <v>8.9999999999999993E-3</v>
      </c>
      <c r="K55" s="122">
        <v>8.9999999999999993E-3</v>
      </c>
      <c r="L55" s="123"/>
      <c r="P55" s="32">
        <v>8.9999999999999993E-3</v>
      </c>
      <c r="Q55" s="123"/>
      <c r="R55" s="5"/>
      <c r="S55" s="5"/>
      <c r="T55" s="5"/>
      <c r="U55" s="32">
        <v>8.9999999999999993E-3</v>
      </c>
      <c r="V55" s="123"/>
      <c r="Z55" s="32">
        <v>8.9999999999999993E-3</v>
      </c>
      <c r="AA55" s="123"/>
      <c r="AB55" s="5"/>
      <c r="AC55" s="5"/>
      <c r="AD55" s="5"/>
      <c r="AE55" s="32">
        <v>8.9999999999999993E-3</v>
      </c>
      <c r="AF55" s="123"/>
      <c r="AG55" s="123"/>
      <c r="AH55" s="123"/>
      <c r="AI55" s="123"/>
      <c r="AJ55" s="32">
        <v>8.9999999999999993E-3</v>
      </c>
      <c r="AK55" s="123"/>
      <c r="AL55" s="123"/>
      <c r="AM55" s="123"/>
      <c r="AN55" s="123"/>
      <c r="AO55" s="124">
        <v>8.9999999999999993E-3</v>
      </c>
      <c r="AT55" s="32">
        <v>8.9999999999999993E-3</v>
      </c>
      <c r="AY55" s="124">
        <v>8.9999999999999993E-3</v>
      </c>
      <c r="AZ55" s="123"/>
      <c r="BA55" s="123"/>
      <c r="BB55" s="123"/>
      <c r="BC55" s="123"/>
      <c r="BD55" s="32"/>
      <c r="BE55" s="123"/>
      <c r="BF55" s="123"/>
      <c r="BG55" s="123"/>
      <c r="BH55" s="123"/>
      <c r="BI55" s="32"/>
      <c r="BJ55" s="123"/>
      <c r="BK55" s="123"/>
      <c r="BL55" s="123"/>
      <c r="BM55" s="123"/>
      <c r="BN55" s="32"/>
      <c r="BO55" s="123"/>
      <c r="BP55" s="123"/>
      <c r="BQ55" s="123"/>
      <c r="BR55" s="123"/>
      <c r="BS55" s="32"/>
      <c r="BT55" s="123"/>
      <c r="BU55" s="123"/>
      <c r="BV55" s="123"/>
      <c r="BW55" s="123"/>
      <c r="BX55" s="32"/>
      <c r="BY55" s="123"/>
      <c r="BZ55" s="123"/>
      <c r="CA55" s="123"/>
      <c r="CB55" s="123"/>
      <c r="CC55" s="32"/>
    </row>
    <row r="56" spans="1:81" x14ac:dyDescent="0.25">
      <c r="A56" s="10">
        <v>50</v>
      </c>
      <c r="B56" s="5" t="s">
        <v>94</v>
      </c>
      <c r="C56" s="5"/>
      <c r="D56" s="5"/>
      <c r="E56" s="5"/>
      <c r="F56" s="32">
        <v>5.0000000000000001E-3</v>
      </c>
      <c r="K56" s="122">
        <v>5.0000000000000001E-3</v>
      </c>
      <c r="L56" s="123"/>
      <c r="P56" s="32">
        <v>1.7899999999999999E-2</v>
      </c>
      <c r="Q56" s="123"/>
      <c r="R56" s="5"/>
      <c r="S56" s="5"/>
      <c r="T56" s="5"/>
      <c r="U56" s="32">
        <v>1.7899999999999999E-2</v>
      </c>
      <c r="V56" s="123"/>
      <c r="Z56" s="32">
        <v>1.7899999999999999E-2</v>
      </c>
      <c r="AA56" s="123"/>
      <c r="AB56" s="5"/>
      <c r="AC56" s="5"/>
      <c r="AD56" s="5"/>
      <c r="AE56" s="32">
        <v>1.7899999999999999E-2</v>
      </c>
      <c r="AF56" s="123"/>
      <c r="AG56" s="123"/>
      <c r="AH56" s="123"/>
      <c r="AI56" s="123"/>
      <c r="AJ56" s="395">
        <v>1.7899999999999999E-2</v>
      </c>
      <c r="AK56" s="123"/>
      <c r="AL56" s="123"/>
      <c r="AM56" s="123"/>
      <c r="AN56" s="123"/>
      <c r="AO56" s="124">
        <v>1.7899999999999999E-2</v>
      </c>
      <c r="AT56" s="395">
        <v>1.7899999999999999E-2</v>
      </c>
      <c r="AY56" s="124">
        <v>1.7899999999999999E-2</v>
      </c>
      <c r="AZ56" s="123"/>
      <c r="BA56" s="123"/>
      <c r="BB56" s="123"/>
      <c r="BC56" s="123"/>
      <c r="BD56" s="32"/>
      <c r="BE56" s="123"/>
      <c r="BF56" s="123"/>
      <c r="BG56" s="123"/>
      <c r="BH56" s="123"/>
      <c r="BI56" s="32"/>
      <c r="BJ56" s="123"/>
      <c r="BK56" s="123"/>
      <c r="BL56" s="123"/>
      <c r="BM56" s="123"/>
      <c r="BN56" s="32"/>
      <c r="BO56" s="123"/>
      <c r="BP56" s="123"/>
      <c r="BQ56" s="123"/>
      <c r="BR56" s="123"/>
      <c r="BS56" s="32"/>
      <c r="BT56" s="123"/>
      <c r="BU56" s="123"/>
      <c r="BV56" s="123"/>
      <c r="BW56" s="123"/>
      <c r="BX56" s="32"/>
      <c r="BY56" s="123"/>
      <c r="BZ56" s="123"/>
      <c r="CA56" s="123"/>
      <c r="CB56" s="123"/>
      <c r="CC56" s="32"/>
    </row>
    <row r="57" spans="1:81" x14ac:dyDescent="0.25">
      <c r="A57" s="10">
        <v>51</v>
      </c>
      <c r="B57" s="5" t="s">
        <v>95</v>
      </c>
      <c r="C57" s="5"/>
      <c r="D57" s="5"/>
      <c r="E57" s="5"/>
      <c r="F57" s="32">
        <v>4.0000000000000001E-3</v>
      </c>
      <c r="K57" s="122">
        <v>4.0000000000000001E-3</v>
      </c>
      <c r="L57" s="123"/>
      <c r="P57" s="32">
        <v>4.0000000000000001E-3</v>
      </c>
      <c r="Q57" s="123"/>
      <c r="R57" s="5"/>
      <c r="S57" s="5"/>
      <c r="T57" s="5"/>
      <c r="U57" s="32">
        <v>4.0000000000000001E-3</v>
      </c>
      <c r="V57" s="123"/>
      <c r="Z57" s="32">
        <v>4.0000000000000001E-3</v>
      </c>
      <c r="AA57" s="123"/>
      <c r="AB57" s="5"/>
      <c r="AC57" s="5"/>
      <c r="AD57" s="5"/>
      <c r="AE57" s="32">
        <v>4.0000000000000001E-3</v>
      </c>
      <c r="AF57" s="123"/>
      <c r="AG57" s="123"/>
      <c r="AH57" s="123"/>
      <c r="AI57" s="123"/>
      <c r="AJ57" s="32">
        <v>0</v>
      </c>
      <c r="AK57" s="123"/>
      <c r="AL57" s="123"/>
      <c r="AM57" s="123"/>
      <c r="AN57" s="123"/>
      <c r="AO57" s="124">
        <v>0</v>
      </c>
      <c r="AT57" s="32">
        <v>0</v>
      </c>
      <c r="AY57" s="124">
        <v>0</v>
      </c>
      <c r="AZ57" s="123"/>
      <c r="BA57" s="123"/>
      <c r="BB57" s="123"/>
      <c r="BC57" s="123"/>
      <c r="BD57" s="32"/>
      <c r="BE57" s="123"/>
      <c r="BF57" s="123"/>
      <c r="BG57" s="123"/>
      <c r="BH57" s="123"/>
      <c r="BI57" s="32"/>
      <c r="BJ57" s="123"/>
      <c r="BK57" s="123"/>
      <c r="BL57" s="123"/>
      <c r="BM57" s="123"/>
      <c r="BN57" s="32"/>
      <c r="BO57" s="123"/>
      <c r="BP57" s="123"/>
      <c r="BQ57" s="123"/>
      <c r="BR57" s="123"/>
      <c r="BS57" s="32"/>
      <c r="BT57" s="123"/>
      <c r="BU57" s="123"/>
      <c r="BV57" s="123"/>
      <c r="BW57" s="123"/>
      <c r="BX57" s="32"/>
      <c r="BY57" s="123"/>
      <c r="BZ57" s="123"/>
      <c r="CA57" s="123"/>
      <c r="CB57" s="123"/>
      <c r="CC57" s="32"/>
    </row>
    <row r="58" spans="1:81" x14ac:dyDescent="0.25">
      <c r="A58" s="10">
        <v>52</v>
      </c>
      <c r="B58" s="5" t="s">
        <v>96</v>
      </c>
      <c r="C58" s="5"/>
      <c r="D58" s="5"/>
      <c r="E58" s="5"/>
      <c r="F58" s="32">
        <v>6.0000000000000001E-3</v>
      </c>
      <c r="K58" s="122">
        <v>0</v>
      </c>
      <c r="L58" s="123"/>
      <c r="P58" s="32">
        <v>0.01</v>
      </c>
      <c r="Q58" s="123"/>
      <c r="R58" s="5"/>
      <c r="S58" s="5"/>
      <c r="T58" s="5"/>
      <c r="U58" s="32">
        <v>0</v>
      </c>
      <c r="V58" s="123"/>
      <c r="Z58" s="32">
        <v>0.01</v>
      </c>
      <c r="AA58" s="123"/>
      <c r="AB58" s="5"/>
      <c r="AC58" s="5"/>
      <c r="AD58" s="5"/>
      <c r="AE58" s="32">
        <v>0</v>
      </c>
      <c r="AF58" s="123"/>
      <c r="AG58" s="123"/>
      <c r="AH58" s="123"/>
      <c r="AI58" s="123"/>
      <c r="AJ58" s="32">
        <v>0</v>
      </c>
      <c r="AK58" s="123"/>
      <c r="AL58" s="123"/>
      <c r="AM58" s="123"/>
      <c r="AN58" s="123"/>
      <c r="AO58" s="125">
        <v>6.7000000000000002E-3</v>
      </c>
      <c r="AT58" s="32">
        <v>0</v>
      </c>
      <c r="AY58" s="125">
        <v>6.7000000000000002E-3</v>
      </c>
      <c r="AZ58" s="123"/>
      <c r="BA58" s="123"/>
      <c r="BB58" s="123"/>
      <c r="BC58" s="123"/>
      <c r="BD58" s="32"/>
      <c r="BE58" s="123"/>
      <c r="BF58" s="123"/>
      <c r="BG58" s="123"/>
      <c r="BH58" s="123"/>
      <c r="BI58" s="32"/>
      <c r="BJ58" s="123"/>
      <c r="BK58" s="123"/>
      <c r="BL58" s="123"/>
      <c r="BM58" s="123"/>
      <c r="BN58" s="32"/>
      <c r="BO58" s="123"/>
      <c r="BP58" s="123"/>
      <c r="BQ58" s="123"/>
      <c r="BR58" s="123"/>
      <c r="BS58" s="32"/>
      <c r="BT58" s="123"/>
      <c r="BU58" s="123"/>
      <c r="BV58" s="123"/>
      <c r="BW58" s="123"/>
      <c r="BX58" s="32"/>
      <c r="BY58" s="123"/>
      <c r="BZ58" s="123"/>
      <c r="CA58" s="123"/>
      <c r="CB58" s="123"/>
      <c r="CC58" s="32"/>
    </row>
    <row r="59" spans="1:81" x14ac:dyDescent="0.25">
      <c r="A59" s="10">
        <v>53</v>
      </c>
      <c r="B59" s="13" t="s">
        <v>97</v>
      </c>
      <c r="C59" s="13"/>
      <c r="D59" s="13"/>
      <c r="E59" s="13"/>
      <c r="F59" s="31">
        <f>+SUM(F54:F58)</f>
        <v>2.7999999999999997E-2</v>
      </c>
      <c r="H59" s="13"/>
      <c r="I59" s="13"/>
      <c r="J59" s="13"/>
      <c r="K59" s="31">
        <f>+SUM(K54:K58)</f>
        <v>2.1999999999999999E-2</v>
      </c>
      <c r="M59" s="13"/>
      <c r="N59" s="13"/>
      <c r="O59" s="13"/>
      <c r="P59" s="31">
        <f>+SUM(P54:P58)</f>
        <v>4.4900000000000002E-2</v>
      </c>
      <c r="R59" s="13"/>
      <c r="S59" s="13"/>
      <c r="T59" s="13"/>
      <c r="U59" s="31">
        <f>+SUM(U54:U58)</f>
        <v>3.49E-2</v>
      </c>
      <c r="W59" s="13"/>
      <c r="X59" s="13"/>
      <c r="Y59" s="13"/>
      <c r="Z59" s="31">
        <f>+SUM(Z54:Z58)</f>
        <v>4.4900000000000002E-2</v>
      </c>
      <c r="AB59" s="13"/>
      <c r="AC59" s="13"/>
      <c r="AD59" s="13"/>
      <c r="AE59" s="31">
        <f>+SUM(AE54:AE58)</f>
        <v>3.49E-2</v>
      </c>
      <c r="AG59" s="13"/>
      <c r="AH59" s="13"/>
      <c r="AI59" s="13"/>
      <c r="AJ59" s="31"/>
      <c r="AL59" s="13"/>
      <c r="AM59" s="13"/>
      <c r="AN59" s="13"/>
      <c r="AO59" s="31"/>
      <c r="AQ59" s="13"/>
      <c r="AR59" s="13"/>
      <c r="AS59" s="13"/>
      <c r="AT59" s="31"/>
      <c r="AV59" s="13"/>
      <c r="AW59" s="13"/>
      <c r="AX59" s="13"/>
      <c r="AY59" s="31"/>
      <c r="BA59" s="13"/>
      <c r="BB59" s="13"/>
      <c r="BC59" s="13"/>
      <c r="BD59" s="31"/>
      <c r="BE59" s="13"/>
      <c r="BF59" s="13"/>
      <c r="BG59" s="13"/>
      <c r="BH59" s="13"/>
      <c r="BI59" s="31"/>
      <c r="BK59" s="13"/>
      <c r="BL59" s="13"/>
      <c r="BM59" s="13"/>
      <c r="BN59" s="31"/>
      <c r="BP59" s="13"/>
      <c r="BQ59" s="13"/>
      <c r="BR59" s="13"/>
      <c r="BS59" s="31"/>
      <c r="BU59" s="13"/>
      <c r="BV59" s="13"/>
      <c r="BW59" s="13"/>
      <c r="BX59" s="31"/>
      <c r="BZ59" s="13"/>
      <c r="CA59" s="13"/>
      <c r="CB59" s="13"/>
      <c r="CC59" s="31"/>
    </row>
    <row r="60" spans="1:81" x14ac:dyDescent="0.25">
      <c r="C60" s="5"/>
      <c r="D60" s="5"/>
      <c r="E60" s="5"/>
      <c r="F60" s="5"/>
      <c r="R60" s="5"/>
      <c r="S60" s="5"/>
      <c r="T60" s="5"/>
      <c r="U60" s="5"/>
      <c r="AB60" s="5"/>
      <c r="AC60" s="5"/>
      <c r="AD60" s="5"/>
      <c r="AE60" s="5"/>
    </row>
    <row r="61" spans="1:81" x14ac:dyDescent="0.25">
      <c r="C61" s="5"/>
      <c r="D61" s="5"/>
      <c r="E61" s="5"/>
      <c r="F61" s="5"/>
      <c r="R61" s="5"/>
      <c r="S61" s="5"/>
      <c r="T61" s="5"/>
      <c r="U61" s="5"/>
      <c r="AB61" s="5"/>
      <c r="AC61" s="5"/>
      <c r="AD61" s="5"/>
      <c r="AE61" s="5"/>
    </row>
    <row r="62" spans="1:81" x14ac:dyDescent="0.25">
      <c r="B62" s="11" t="s">
        <v>218</v>
      </c>
      <c r="C62" s="5"/>
      <c r="D62" s="5"/>
      <c r="E62" s="5"/>
      <c r="F62" s="5"/>
      <c r="R62" s="5"/>
      <c r="S62" s="5"/>
      <c r="T62" s="5"/>
      <c r="U62" s="5"/>
      <c r="AB62" s="5"/>
      <c r="AC62" s="5"/>
      <c r="AD62" s="5"/>
      <c r="AE62" s="5"/>
    </row>
    <row r="63" spans="1:81" x14ac:dyDescent="0.25">
      <c r="B63" s="36"/>
      <c r="C63" s="5"/>
      <c r="D63" s="5"/>
      <c r="E63" s="5"/>
      <c r="F63" s="5"/>
      <c r="R63" s="5"/>
      <c r="S63" s="5"/>
      <c r="T63" s="5"/>
      <c r="U63" s="5"/>
      <c r="AB63" s="5"/>
      <c r="AC63" s="5"/>
      <c r="AD63" s="5"/>
      <c r="AE63" s="5"/>
    </row>
    <row r="64" spans="1:81" x14ac:dyDescent="0.25">
      <c r="B64" s="36"/>
      <c r="C64" s="5"/>
      <c r="D64" s="5"/>
      <c r="E64" s="5"/>
      <c r="F64" s="5"/>
      <c r="R64" s="5"/>
      <c r="S64" s="5"/>
      <c r="T64" s="5"/>
      <c r="U64" s="5"/>
      <c r="AB64" s="5"/>
      <c r="AC64" s="5"/>
      <c r="AD64" s="5"/>
      <c r="AE64" s="5"/>
    </row>
    <row r="65" spans="2:31" x14ac:dyDescent="0.25">
      <c r="B65" s="36"/>
      <c r="C65" s="5"/>
      <c r="D65" s="5"/>
      <c r="E65" s="5"/>
      <c r="F65" s="5"/>
      <c r="R65" s="5"/>
      <c r="S65" s="5"/>
      <c r="T65" s="5"/>
      <c r="U65" s="5"/>
      <c r="AB65" s="5"/>
      <c r="AC65" s="5"/>
      <c r="AD65" s="5"/>
      <c r="AE65" s="5"/>
    </row>
    <row r="66" spans="2:31" x14ac:dyDescent="0.25">
      <c r="B66" s="36"/>
      <c r="C66" s="5"/>
      <c r="D66" s="5"/>
      <c r="E66" s="5"/>
      <c r="F66" s="5"/>
      <c r="R66" s="5"/>
      <c r="S66" s="5"/>
      <c r="T66" s="5"/>
      <c r="U66" s="5"/>
      <c r="AB66" s="5"/>
      <c r="AC66" s="5"/>
      <c r="AD66" s="5"/>
      <c r="AE66" s="5"/>
    </row>
    <row r="67" spans="2:31" x14ac:dyDescent="0.25">
      <c r="C67" s="5"/>
      <c r="D67" s="5"/>
      <c r="E67" s="5"/>
      <c r="F67" s="5"/>
      <c r="R67" s="5"/>
      <c r="S67" s="5"/>
      <c r="T67" s="5"/>
      <c r="U67" s="5"/>
      <c r="AB67" s="5"/>
      <c r="AC67" s="5"/>
      <c r="AD67" s="5"/>
      <c r="AE67" s="5"/>
    </row>
    <row r="68" spans="2:31" x14ac:dyDescent="0.25">
      <c r="B68" s="11" t="s">
        <v>226</v>
      </c>
      <c r="C68" s="5"/>
      <c r="D68" s="5"/>
      <c r="E68" s="5"/>
      <c r="F68" s="5"/>
      <c r="R68" s="5"/>
      <c r="S68" s="5"/>
      <c r="T68" s="5"/>
      <c r="U68" s="5"/>
      <c r="AB68" s="5"/>
      <c r="AC68" s="5"/>
      <c r="AD68" s="5"/>
      <c r="AE68" s="5"/>
    </row>
    <row r="69" spans="2:31" x14ac:dyDescent="0.25">
      <c r="B69" s="36"/>
      <c r="C69" s="5"/>
      <c r="D69" s="5"/>
      <c r="E69" s="5"/>
      <c r="F69" s="5"/>
      <c r="R69" s="5"/>
      <c r="S69" s="5"/>
      <c r="T69" s="5"/>
      <c r="U69" s="5"/>
      <c r="AB69" s="5"/>
      <c r="AC69" s="5"/>
      <c r="AD69" s="5"/>
      <c r="AE69" s="5"/>
    </row>
    <row r="70" spans="2:31" x14ac:dyDescent="0.25">
      <c r="B70" s="36"/>
      <c r="C70" s="5"/>
      <c r="D70" s="5"/>
      <c r="E70" s="5"/>
      <c r="F70" s="5"/>
      <c r="R70" s="5"/>
      <c r="S70" s="5"/>
      <c r="T70" s="5"/>
      <c r="U70" s="5"/>
      <c r="AB70" s="5"/>
      <c r="AC70" s="5"/>
      <c r="AD70" s="5"/>
      <c r="AE70" s="5"/>
    </row>
    <row r="71" spans="2:31" x14ac:dyDescent="0.25">
      <c r="B71" s="36"/>
      <c r="C71" s="5"/>
      <c r="D71" s="5"/>
      <c r="E71" s="5"/>
      <c r="F71" s="5"/>
      <c r="R71" s="5"/>
      <c r="S71" s="5"/>
      <c r="T71" s="5"/>
      <c r="U71" s="5"/>
      <c r="AB71" s="5"/>
      <c r="AC71" s="5"/>
      <c r="AD71" s="5"/>
      <c r="AE71" s="5"/>
    </row>
    <row r="72" spans="2:31" x14ac:dyDescent="0.25">
      <c r="B72" s="36"/>
      <c r="C72" s="5"/>
      <c r="D72" s="5"/>
      <c r="E72" s="5"/>
      <c r="F72" s="5"/>
      <c r="R72" s="5"/>
      <c r="S72" s="5"/>
      <c r="T72" s="5"/>
      <c r="U72" s="5"/>
      <c r="AB72" s="5"/>
      <c r="AC72" s="5"/>
      <c r="AD72" s="5"/>
      <c r="AE72" s="5"/>
    </row>
    <row r="73" spans="2:31" x14ac:dyDescent="0.25">
      <c r="B73" s="36"/>
      <c r="C73" s="5"/>
      <c r="D73" s="5"/>
      <c r="E73" s="5"/>
      <c r="F73" s="5"/>
      <c r="R73" s="5"/>
      <c r="S73" s="5"/>
      <c r="T73" s="5"/>
      <c r="U73" s="5"/>
      <c r="AB73" s="5"/>
      <c r="AC73" s="5"/>
      <c r="AD73" s="5"/>
      <c r="AE73" s="5"/>
    </row>
    <row r="74" spans="2:31" x14ac:dyDescent="0.25">
      <c r="B74" s="36"/>
      <c r="C74" s="5"/>
      <c r="D74" s="5"/>
      <c r="E74" s="5"/>
      <c r="F74" s="5"/>
      <c r="R74" s="5"/>
      <c r="S74" s="5"/>
      <c r="T74" s="5"/>
      <c r="U74" s="5"/>
      <c r="AB74" s="5"/>
      <c r="AC74" s="5"/>
      <c r="AD74" s="5"/>
      <c r="AE74" s="5"/>
    </row>
  </sheetData>
  <phoneticPr fontId="5"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9"/>
  <dimension ref="A1:E168"/>
  <sheetViews>
    <sheetView zoomScale="70" zoomScaleNormal="70" workbookViewId="0">
      <selection activeCell="K22" sqref="K22"/>
    </sheetView>
  </sheetViews>
  <sheetFormatPr defaultColWidth="8.85546875" defaultRowHeight="15" x14ac:dyDescent="0.25"/>
  <cols>
    <col min="1" max="1" width="5.7109375" style="5" customWidth="1"/>
    <col min="2" max="2" width="27.28515625" style="5" customWidth="1"/>
    <col min="3" max="3" width="43.7109375" style="5" customWidth="1"/>
    <col min="4" max="4" width="39.42578125" style="5" customWidth="1"/>
    <col min="5" max="5" width="46.140625" style="5" customWidth="1"/>
    <col min="6" max="6" width="15.7109375" style="5" customWidth="1"/>
    <col min="7" max="16384" width="8.85546875" style="5"/>
  </cols>
  <sheetData>
    <row r="1" spans="1:5" x14ac:dyDescent="0.25">
      <c r="A1" s="35"/>
      <c r="B1" s="35"/>
      <c r="C1" s="35"/>
      <c r="D1" s="35"/>
    </row>
    <row r="2" spans="1:5" x14ac:dyDescent="0.25">
      <c r="B2" s="155" t="s">
        <v>15</v>
      </c>
      <c r="C2" s="155" t="s">
        <v>16</v>
      </c>
      <c r="D2" s="155" t="s">
        <v>1</v>
      </c>
      <c r="E2" s="155" t="s">
        <v>14</v>
      </c>
    </row>
    <row r="3" spans="1:5" x14ac:dyDescent="0.25">
      <c r="B3" s="379" t="s">
        <v>267</v>
      </c>
      <c r="C3" s="379" t="s">
        <v>268</v>
      </c>
      <c r="D3" s="379" t="s">
        <v>269</v>
      </c>
      <c r="E3" s="372"/>
    </row>
    <row r="4" spans="1:5" x14ac:dyDescent="0.25">
      <c r="B4" s="379" t="s">
        <v>267</v>
      </c>
      <c r="C4" s="379" t="s">
        <v>270</v>
      </c>
      <c r="D4" s="379" t="s">
        <v>269</v>
      </c>
      <c r="E4" s="372"/>
    </row>
    <row r="5" spans="1:5" x14ac:dyDescent="0.25">
      <c r="B5" s="379" t="s">
        <v>267</v>
      </c>
      <c r="C5" s="379" t="s">
        <v>271</v>
      </c>
      <c r="D5" s="379" t="s">
        <v>269</v>
      </c>
      <c r="E5" s="372"/>
    </row>
    <row r="6" spans="1:5" x14ac:dyDescent="0.25">
      <c r="B6" s="379" t="s">
        <v>267</v>
      </c>
      <c r="C6" s="379" t="s">
        <v>272</v>
      </c>
      <c r="D6" s="379" t="s">
        <v>269</v>
      </c>
      <c r="E6" s="372"/>
    </row>
    <row r="7" spans="1:5" x14ac:dyDescent="0.25">
      <c r="B7" s="379" t="s">
        <v>273</v>
      </c>
      <c r="C7" s="379" t="s">
        <v>274</v>
      </c>
      <c r="D7" s="379" t="s">
        <v>275</v>
      </c>
      <c r="E7" s="372"/>
    </row>
    <row r="8" spans="1:5" x14ac:dyDescent="0.25">
      <c r="B8" s="379" t="s">
        <v>273</v>
      </c>
      <c r="C8" s="379" t="s">
        <v>276</v>
      </c>
      <c r="D8" s="379" t="s">
        <v>275</v>
      </c>
      <c r="E8" s="372"/>
    </row>
    <row r="9" spans="1:5" x14ac:dyDescent="0.25">
      <c r="B9" s="379" t="s">
        <v>273</v>
      </c>
      <c r="C9" s="379" t="s">
        <v>277</v>
      </c>
      <c r="D9" s="379" t="s">
        <v>275</v>
      </c>
      <c r="E9" s="372"/>
    </row>
    <row r="10" spans="1:5" x14ac:dyDescent="0.25">
      <c r="B10" s="379" t="s">
        <v>273</v>
      </c>
      <c r="C10" s="379" t="s">
        <v>278</v>
      </c>
      <c r="D10" s="379" t="s">
        <v>275</v>
      </c>
      <c r="E10" s="372"/>
    </row>
    <row r="11" spans="1:5" x14ac:dyDescent="0.25">
      <c r="B11" s="379" t="s">
        <v>273</v>
      </c>
      <c r="C11" s="379" t="s">
        <v>279</v>
      </c>
      <c r="D11" s="379" t="s">
        <v>275</v>
      </c>
      <c r="E11" s="372"/>
    </row>
    <row r="12" spans="1:5" x14ac:dyDescent="0.25">
      <c r="B12" s="379" t="s">
        <v>273</v>
      </c>
      <c r="C12" s="379" t="s">
        <v>280</v>
      </c>
      <c r="D12" s="379" t="s">
        <v>275</v>
      </c>
      <c r="E12" s="372"/>
    </row>
    <row r="13" spans="1:5" x14ac:dyDescent="0.25">
      <c r="B13" s="379" t="s">
        <v>273</v>
      </c>
      <c r="C13" s="379" t="s">
        <v>281</v>
      </c>
      <c r="D13" s="379" t="s">
        <v>275</v>
      </c>
      <c r="E13" s="372"/>
    </row>
    <row r="14" spans="1:5" x14ac:dyDescent="0.25">
      <c r="B14" s="379" t="s">
        <v>273</v>
      </c>
      <c r="C14" s="379" t="s">
        <v>282</v>
      </c>
      <c r="D14" s="379" t="s">
        <v>275</v>
      </c>
      <c r="E14" s="372"/>
    </row>
    <row r="15" spans="1:5" x14ac:dyDescent="0.25">
      <c r="B15" s="379" t="s">
        <v>273</v>
      </c>
      <c r="C15" s="379" t="s">
        <v>283</v>
      </c>
      <c r="D15" s="379" t="s">
        <v>275</v>
      </c>
      <c r="E15" s="372"/>
    </row>
    <row r="16" spans="1:5" x14ac:dyDescent="0.25">
      <c r="B16" s="379" t="s">
        <v>273</v>
      </c>
      <c r="C16" s="379" t="s">
        <v>284</v>
      </c>
      <c r="D16" s="379" t="s">
        <v>275</v>
      </c>
      <c r="E16" s="372"/>
    </row>
    <row r="17" spans="2:5" x14ac:dyDescent="0.25">
      <c r="B17" s="379" t="s">
        <v>273</v>
      </c>
      <c r="C17" s="379" t="s">
        <v>285</v>
      </c>
      <c r="D17" s="379" t="s">
        <v>275</v>
      </c>
      <c r="E17" s="372"/>
    </row>
    <row r="18" spans="2:5" x14ac:dyDescent="0.25">
      <c r="B18" s="379" t="s">
        <v>273</v>
      </c>
      <c r="C18" s="379" t="s">
        <v>286</v>
      </c>
      <c r="D18" s="379" t="s">
        <v>275</v>
      </c>
      <c r="E18" s="372"/>
    </row>
    <row r="19" spans="2:5" x14ac:dyDescent="0.25">
      <c r="B19" s="371"/>
      <c r="C19" s="371"/>
      <c r="D19" s="371"/>
      <c r="E19" s="372"/>
    </row>
    <row r="20" spans="2:5" x14ac:dyDescent="0.25">
      <c r="B20" s="371"/>
      <c r="C20" s="371"/>
      <c r="D20" s="371"/>
      <c r="E20" s="372"/>
    </row>
    <row r="21" spans="2:5" x14ac:dyDescent="0.25">
      <c r="B21" s="371"/>
      <c r="C21" s="371"/>
      <c r="D21" s="371"/>
      <c r="E21" s="372"/>
    </row>
    <row r="22" spans="2:5" x14ac:dyDescent="0.25">
      <c r="B22" s="371"/>
      <c r="C22" s="371"/>
      <c r="D22" s="371"/>
      <c r="E22" s="372"/>
    </row>
    <row r="23" spans="2:5" x14ac:dyDescent="0.25">
      <c r="B23" s="371"/>
      <c r="C23" s="371"/>
      <c r="D23" s="371"/>
      <c r="E23" s="372"/>
    </row>
    <row r="24" spans="2:5" x14ac:dyDescent="0.25">
      <c r="B24" s="371"/>
      <c r="C24" s="371"/>
      <c r="D24" s="371"/>
      <c r="E24" s="372"/>
    </row>
    <row r="25" spans="2:5" x14ac:dyDescent="0.25">
      <c r="B25" s="371"/>
      <c r="C25" s="371"/>
      <c r="D25" s="371"/>
      <c r="E25" s="372"/>
    </row>
    <row r="26" spans="2:5" x14ac:dyDescent="0.25">
      <c r="B26" s="371"/>
      <c r="C26" s="371"/>
      <c r="D26" s="371"/>
      <c r="E26" s="372"/>
    </row>
    <row r="27" spans="2:5" x14ac:dyDescent="0.25">
      <c r="B27" s="371"/>
      <c r="C27" s="371"/>
      <c r="D27" s="371"/>
      <c r="E27" s="372"/>
    </row>
    <row r="28" spans="2:5" x14ac:dyDescent="0.25">
      <c r="B28" s="371"/>
      <c r="C28" s="371"/>
      <c r="D28" s="371"/>
      <c r="E28" s="372"/>
    </row>
    <row r="29" spans="2:5" x14ac:dyDescent="0.25">
      <c r="B29" s="371"/>
      <c r="C29" s="371"/>
      <c r="D29" s="371"/>
      <c r="E29" s="372"/>
    </row>
    <row r="30" spans="2:5" x14ac:dyDescent="0.25">
      <c r="B30" s="371"/>
      <c r="C30" s="371"/>
      <c r="D30" s="371"/>
      <c r="E30" s="372"/>
    </row>
    <row r="31" spans="2:5" x14ac:dyDescent="0.25">
      <c r="B31" s="371"/>
      <c r="C31" s="371"/>
      <c r="D31" s="371"/>
      <c r="E31" s="372"/>
    </row>
    <row r="32" spans="2:5" x14ac:dyDescent="0.25">
      <c r="B32" s="371"/>
      <c r="C32" s="371"/>
      <c r="D32" s="371"/>
      <c r="E32" s="372"/>
    </row>
    <row r="33" spans="2:5" x14ac:dyDescent="0.25">
      <c r="B33" s="371"/>
      <c r="C33" s="371"/>
      <c r="D33" s="371"/>
      <c r="E33" s="372"/>
    </row>
    <row r="34" spans="2:5" x14ac:dyDescent="0.25">
      <c r="B34" s="371"/>
      <c r="C34" s="371"/>
      <c r="D34" s="371"/>
      <c r="E34" s="372"/>
    </row>
    <row r="35" spans="2:5" x14ac:dyDescent="0.25">
      <c r="B35" s="371"/>
      <c r="C35" s="371"/>
      <c r="D35" s="371"/>
      <c r="E35" s="372"/>
    </row>
    <row r="36" spans="2:5" x14ac:dyDescent="0.25">
      <c r="B36" s="371"/>
      <c r="C36" s="371"/>
      <c r="D36" s="371"/>
      <c r="E36" s="372"/>
    </row>
    <row r="37" spans="2:5" x14ac:dyDescent="0.25">
      <c r="B37" s="371"/>
      <c r="C37" s="371"/>
      <c r="D37" s="371"/>
      <c r="E37" s="372"/>
    </row>
    <row r="38" spans="2:5" x14ac:dyDescent="0.25">
      <c r="B38" s="371"/>
      <c r="C38" s="371"/>
      <c r="D38" s="371"/>
      <c r="E38" s="372"/>
    </row>
    <row r="39" spans="2:5" x14ac:dyDescent="0.25">
      <c r="B39" s="371"/>
      <c r="C39" s="371"/>
      <c r="D39" s="371"/>
      <c r="E39" s="372"/>
    </row>
    <row r="40" spans="2:5" x14ac:dyDescent="0.25">
      <c r="B40" s="371"/>
      <c r="C40" s="371"/>
      <c r="D40" s="371"/>
      <c r="E40" s="372"/>
    </row>
    <row r="41" spans="2:5" x14ac:dyDescent="0.25">
      <c r="B41" s="371"/>
      <c r="C41" s="371"/>
      <c r="D41" s="371"/>
      <c r="E41" s="372"/>
    </row>
    <row r="42" spans="2:5" x14ac:dyDescent="0.25">
      <c r="B42" s="371"/>
      <c r="C42" s="371"/>
      <c r="D42" s="371"/>
      <c r="E42" s="372"/>
    </row>
    <row r="43" spans="2:5" x14ac:dyDescent="0.25">
      <c r="B43" s="371"/>
      <c r="C43" s="371"/>
      <c r="D43" s="371"/>
      <c r="E43" s="372"/>
    </row>
    <row r="44" spans="2:5" x14ac:dyDescent="0.25">
      <c r="B44" s="371"/>
      <c r="C44" s="371"/>
      <c r="D44" s="371"/>
      <c r="E44" s="372"/>
    </row>
    <row r="45" spans="2:5" x14ac:dyDescent="0.25">
      <c r="B45" s="371"/>
      <c r="C45" s="371"/>
      <c r="D45" s="371"/>
      <c r="E45" s="372"/>
    </row>
    <row r="46" spans="2:5" x14ac:dyDescent="0.25">
      <c r="B46" s="371"/>
      <c r="C46" s="371"/>
      <c r="D46" s="371"/>
      <c r="E46" s="372"/>
    </row>
    <row r="47" spans="2:5" x14ac:dyDescent="0.25">
      <c r="B47" s="371"/>
      <c r="C47" s="371"/>
      <c r="D47" s="371"/>
      <c r="E47" s="372"/>
    </row>
    <row r="48" spans="2:5" x14ac:dyDescent="0.25">
      <c r="B48" s="371"/>
      <c r="C48" s="371"/>
      <c r="D48" s="371"/>
      <c r="E48" s="372"/>
    </row>
    <row r="49" spans="2:5" x14ac:dyDescent="0.25">
      <c r="B49" s="371"/>
      <c r="C49" s="371"/>
      <c r="D49" s="371"/>
      <c r="E49" s="372"/>
    </row>
    <row r="50" spans="2:5" x14ac:dyDescent="0.25">
      <c r="B50" s="371"/>
      <c r="C50" s="371"/>
      <c r="D50" s="371"/>
      <c r="E50" s="372"/>
    </row>
    <row r="51" spans="2:5" x14ac:dyDescent="0.25">
      <c r="B51" s="371"/>
      <c r="C51" s="371"/>
      <c r="D51" s="371"/>
      <c r="E51" s="372"/>
    </row>
    <row r="52" spans="2:5" x14ac:dyDescent="0.25">
      <c r="B52" s="371"/>
      <c r="C52" s="371"/>
      <c r="D52" s="371"/>
      <c r="E52" s="372"/>
    </row>
    <row r="53" spans="2:5" x14ac:dyDescent="0.25">
      <c r="B53" s="371"/>
      <c r="C53" s="371"/>
      <c r="D53" s="371"/>
      <c r="E53" s="372"/>
    </row>
    <row r="54" spans="2:5" x14ac:dyDescent="0.25">
      <c r="B54" s="371"/>
      <c r="C54" s="371"/>
      <c r="D54" s="371"/>
      <c r="E54" s="372"/>
    </row>
    <row r="55" spans="2:5" x14ac:dyDescent="0.25">
      <c r="B55" s="371"/>
      <c r="C55" s="371"/>
      <c r="D55" s="371"/>
      <c r="E55" s="372"/>
    </row>
    <row r="56" spans="2:5" x14ac:dyDescent="0.25">
      <c r="B56" s="371"/>
      <c r="C56" s="371"/>
      <c r="D56" s="371"/>
      <c r="E56" s="372"/>
    </row>
    <row r="57" spans="2:5" x14ac:dyDescent="0.25">
      <c r="B57" s="371"/>
      <c r="C57" s="371"/>
      <c r="D57" s="371"/>
      <c r="E57" s="372"/>
    </row>
    <row r="58" spans="2:5" x14ac:dyDescent="0.25">
      <c r="B58" s="371"/>
      <c r="C58" s="371"/>
      <c r="D58" s="371"/>
      <c r="E58" s="372"/>
    </row>
    <row r="59" spans="2:5" x14ac:dyDescent="0.25">
      <c r="B59" s="371"/>
      <c r="C59" s="371"/>
      <c r="D59" s="371"/>
      <c r="E59" s="372"/>
    </row>
    <row r="60" spans="2:5" x14ac:dyDescent="0.25">
      <c r="B60" s="371"/>
      <c r="C60" s="371"/>
      <c r="D60" s="371"/>
      <c r="E60" s="372"/>
    </row>
    <row r="61" spans="2:5" x14ac:dyDescent="0.25">
      <c r="B61" s="371"/>
      <c r="C61" s="371"/>
      <c r="D61" s="371"/>
      <c r="E61" s="372"/>
    </row>
    <row r="62" spans="2:5" x14ac:dyDescent="0.25">
      <c r="B62" s="371"/>
      <c r="C62" s="371"/>
      <c r="D62" s="371"/>
      <c r="E62" s="372"/>
    </row>
    <row r="63" spans="2:5" x14ac:dyDescent="0.25">
      <c r="B63" s="371"/>
      <c r="C63" s="371"/>
      <c r="D63" s="371"/>
      <c r="E63" s="372"/>
    </row>
    <row r="64" spans="2:5" x14ac:dyDescent="0.25">
      <c r="B64" s="371"/>
      <c r="C64" s="371"/>
      <c r="D64" s="371"/>
      <c r="E64" s="372"/>
    </row>
    <row r="65" spans="2:5" x14ac:dyDescent="0.25">
      <c r="B65" s="371"/>
      <c r="C65" s="371"/>
      <c r="D65" s="371"/>
      <c r="E65" s="372"/>
    </row>
    <row r="66" spans="2:5" x14ac:dyDescent="0.25">
      <c r="B66" s="371"/>
      <c r="C66" s="371"/>
      <c r="D66" s="371"/>
      <c r="E66" s="372"/>
    </row>
    <row r="67" spans="2:5" x14ac:dyDescent="0.25">
      <c r="B67" s="371"/>
      <c r="C67" s="371"/>
      <c r="D67" s="371"/>
      <c r="E67" s="372"/>
    </row>
    <row r="68" spans="2:5" x14ac:dyDescent="0.25">
      <c r="B68" s="371"/>
      <c r="C68" s="371"/>
      <c r="D68" s="371"/>
      <c r="E68" s="372"/>
    </row>
    <row r="69" spans="2:5" x14ac:dyDescent="0.25">
      <c r="B69" s="371"/>
      <c r="C69" s="371"/>
      <c r="D69" s="371"/>
      <c r="E69" s="372"/>
    </row>
    <row r="70" spans="2:5" x14ac:dyDescent="0.25">
      <c r="B70" s="371"/>
      <c r="C70" s="371"/>
      <c r="D70" s="371"/>
      <c r="E70" s="372"/>
    </row>
    <row r="71" spans="2:5" x14ac:dyDescent="0.25">
      <c r="B71" s="371"/>
      <c r="C71" s="371"/>
      <c r="D71" s="371"/>
      <c r="E71" s="372"/>
    </row>
    <row r="72" spans="2:5" x14ac:dyDescent="0.25">
      <c r="B72" s="371"/>
      <c r="C72" s="371"/>
      <c r="D72" s="371"/>
      <c r="E72" s="372"/>
    </row>
    <row r="73" spans="2:5" x14ac:dyDescent="0.25">
      <c r="B73" s="371"/>
      <c r="C73" s="371"/>
      <c r="D73" s="371"/>
      <c r="E73" s="372"/>
    </row>
    <row r="74" spans="2:5" x14ac:dyDescent="0.25">
      <c r="B74" s="371"/>
      <c r="C74" s="371"/>
      <c r="D74" s="371"/>
      <c r="E74" s="372"/>
    </row>
    <row r="75" spans="2:5" x14ac:dyDescent="0.25">
      <c r="B75" s="371"/>
      <c r="C75" s="371"/>
      <c r="D75" s="371"/>
      <c r="E75" s="372"/>
    </row>
    <row r="76" spans="2:5" x14ac:dyDescent="0.25">
      <c r="B76" s="371"/>
      <c r="C76" s="371"/>
      <c r="D76" s="371"/>
      <c r="E76" s="372"/>
    </row>
    <row r="77" spans="2:5" x14ac:dyDescent="0.25">
      <c r="B77" s="371"/>
      <c r="C77" s="371"/>
      <c r="D77" s="371"/>
      <c r="E77" s="372"/>
    </row>
    <row r="78" spans="2:5" x14ac:dyDescent="0.25">
      <c r="B78" s="371"/>
      <c r="C78" s="371"/>
      <c r="D78" s="371"/>
      <c r="E78" s="372"/>
    </row>
    <row r="79" spans="2:5" x14ac:dyDescent="0.25">
      <c r="B79" s="371"/>
      <c r="C79" s="371"/>
      <c r="D79" s="371"/>
      <c r="E79" s="372"/>
    </row>
    <row r="80" spans="2:5" x14ac:dyDescent="0.25">
      <c r="B80" s="371"/>
      <c r="C80" s="371"/>
      <c r="D80" s="371"/>
      <c r="E80" s="372"/>
    </row>
    <row r="81" spans="2:5" x14ac:dyDescent="0.25">
      <c r="B81" s="371"/>
      <c r="C81" s="371"/>
      <c r="D81" s="371"/>
      <c r="E81" s="372"/>
    </row>
    <row r="82" spans="2:5" x14ac:dyDescent="0.25">
      <c r="B82" s="371"/>
      <c r="C82" s="371"/>
      <c r="D82" s="371"/>
      <c r="E82" s="372"/>
    </row>
    <row r="83" spans="2:5" x14ac:dyDescent="0.25">
      <c r="B83" s="371"/>
      <c r="C83" s="371"/>
      <c r="D83" s="371"/>
      <c r="E83" s="372"/>
    </row>
    <row r="84" spans="2:5" x14ac:dyDescent="0.25">
      <c r="B84" s="371"/>
      <c r="C84" s="371"/>
      <c r="D84" s="371"/>
      <c r="E84" s="372"/>
    </row>
    <row r="85" spans="2:5" x14ac:dyDescent="0.25">
      <c r="B85" s="371"/>
      <c r="C85" s="371"/>
      <c r="D85" s="371"/>
      <c r="E85" s="372"/>
    </row>
    <row r="86" spans="2:5" x14ac:dyDescent="0.25">
      <c r="B86" s="371"/>
      <c r="C86" s="371"/>
      <c r="D86" s="371"/>
      <c r="E86" s="372"/>
    </row>
    <row r="87" spans="2:5" x14ac:dyDescent="0.25">
      <c r="B87" s="371"/>
      <c r="C87" s="371"/>
      <c r="D87" s="371"/>
      <c r="E87" s="372"/>
    </row>
    <row r="88" spans="2:5" x14ac:dyDescent="0.25">
      <c r="B88" s="371"/>
      <c r="C88" s="371"/>
      <c r="D88" s="371"/>
      <c r="E88" s="372"/>
    </row>
    <row r="89" spans="2:5" x14ac:dyDescent="0.25">
      <c r="B89" s="371"/>
      <c r="C89" s="371"/>
      <c r="D89" s="371"/>
      <c r="E89" s="372"/>
    </row>
    <row r="90" spans="2:5" x14ac:dyDescent="0.25">
      <c r="B90" s="371"/>
      <c r="C90" s="371"/>
      <c r="D90" s="371"/>
      <c r="E90" s="372"/>
    </row>
    <row r="91" spans="2:5" x14ac:dyDescent="0.25">
      <c r="B91" s="371"/>
      <c r="C91" s="371"/>
      <c r="D91" s="371"/>
      <c r="E91" s="372"/>
    </row>
    <row r="92" spans="2:5" x14ac:dyDescent="0.25">
      <c r="B92" s="371"/>
      <c r="C92" s="371"/>
      <c r="D92" s="371"/>
      <c r="E92" s="372"/>
    </row>
    <row r="93" spans="2:5" x14ac:dyDescent="0.25">
      <c r="B93" s="371"/>
      <c r="C93" s="371"/>
      <c r="D93" s="371"/>
      <c r="E93" s="372"/>
    </row>
    <row r="94" spans="2:5" x14ac:dyDescent="0.25">
      <c r="B94" s="371"/>
      <c r="C94" s="371"/>
      <c r="D94" s="371"/>
      <c r="E94" s="372"/>
    </row>
    <row r="95" spans="2:5" x14ac:dyDescent="0.25">
      <c r="B95" s="371"/>
      <c r="C95" s="371"/>
      <c r="D95" s="371"/>
      <c r="E95" s="372"/>
    </row>
    <row r="96" spans="2:5" x14ac:dyDescent="0.25">
      <c r="B96" s="371"/>
      <c r="C96" s="371"/>
      <c r="D96" s="371"/>
      <c r="E96" s="372"/>
    </row>
    <row r="97" spans="2:5" x14ac:dyDescent="0.25">
      <c r="B97" s="371"/>
      <c r="C97" s="371"/>
      <c r="D97" s="371"/>
      <c r="E97" s="372"/>
    </row>
    <row r="98" spans="2:5" x14ac:dyDescent="0.25">
      <c r="B98" s="371"/>
      <c r="C98" s="371"/>
      <c r="D98" s="371"/>
      <c r="E98" s="372"/>
    </row>
    <row r="99" spans="2:5" x14ac:dyDescent="0.25">
      <c r="B99" s="371"/>
      <c r="C99" s="371"/>
      <c r="D99" s="371"/>
      <c r="E99" s="372"/>
    </row>
    <row r="100" spans="2:5" x14ac:dyDescent="0.25">
      <c r="B100" s="371"/>
      <c r="C100" s="371"/>
      <c r="D100" s="371"/>
      <c r="E100" s="372"/>
    </row>
    <row r="101" spans="2:5" x14ac:dyDescent="0.25">
      <c r="B101" s="371"/>
      <c r="C101" s="371"/>
      <c r="D101" s="371"/>
      <c r="E101" s="372"/>
    </row>
    <row r="102" spans="2:5" x14ac:dyDescent="0.25">
      <c r="B102" s="371"/>
      <c r="C102" s="371"/>
      <c r="D102" s="371"/>
      <c r="E102" s="372"/>
    </row>
    <row r="103" spans="2:5" x14ac:dyDescent="0.25">
      <c r="B103" s="371"/>
      <c r="C103" s="371"/>
      <c r="D103" s="371"/>
      <c r="E103" s="372"/>
    </row>
    <row r="104" spans="2:5" x14ac:dyDescent="0.25">
      <c r="B104" s="371"/>
      <c r="C104" s="371"/>
      <c r="D104" s="371"/>
      <c r="E104" s="372"/>
    </row>
    <row r="105" spans="2:5" x14ac:dyDescent="0.25">
      <c r="B105" s="371"/>
      <c r="C105" s="371"/>
      <c r="D105" s="371"/>
      <c r="E105" s="372"/>
    </row>
    <row r="106" spans="2:5" x14ac:dyDescent="0.25">
      <c r="B106" s="371"/>
      <c r="C106" s="371"/>
      <c r="D106" s="371"/>
      <c r="E106" s="372"/>
    </row>
    <row r="107" spans="2:5" x14ac:dyDescent="0.25">
      <c r="B107" s="371"/>
      <c r="C107" s="371"/>
      <c r="D107" s="371"/>
      <c r="E107" s="372"/>
    </row>
    <row r="108" spans="2:5" x14ac:dyDescent="0.25">
      <c r="B108" s="371"/>
      <c r="C108" s="371"/>
      <c r="D108" s="371"/>
      <c r="E108" s="372"/>
    </row>
    <row r="109" spans="2:5" x14ac:dyDescent="0.25">
      <c r="B109" s="371"/>
      <c r="C109" s="371"/>
      <c r="D109" s="371"/>
      <c r="E109" s="372"/>
    </row>
    <row r="110" spans="2:5" x14ac:dyDescent="0.25">
      <c r="B110" s="371"/>
      <c r="C110" s="371"/>
      <c r="D110" s="371"/>
      <c r="E110" s="372"/>
    </row>
    <row r="111" spans="2:5" x14ac:dyDescent="0.25">
      <c r="B111" s="371"/>
      <c r="C111" s="371"/>
      <c r="D111" s="371"/>
      <c r="E111" s="372"/>
    </row>
    <row r="112" spans="2:5" x14ac:dyDescent="0.25">
      <c r="B112" s="371"/>
      <c r="C112" s="371"/>
      <c r="D112" s="371"/>
      <c r="E112" s="372"/>
    </row>
    <row r="113" spans="2:5" x14ac:dyDescent="0.25">
      <c r="B113" s="371"/>
      <c r="C113" s="371"/>
      <c r="D113" s="371"/>
      <c r="E113" s="372"/>
    </row>
    <row r="114" spans="2:5" x14ac:dyDescent="0.25">
      <c r="B114" s="371"/>
      <c r="C114" s="371"/>
      <c r="D114" s="371"/>
      <c r="E114" s="372"/>
    </row>
    <row r="115" spans="2:5" x14ac:dyDescent="0.25">
      <c r="B115" s="371"/>
      <c r="C115" s="371"/>
      <c r="D115" s="371"/>
      <c r="E115" s="372"/>
    </row>
    <row r="116" spans="2:5" x14ac:dyDescent="0.25">
      <c r="B116" s="371"/>
      <c r="C116" s="371"/>
      <c r="D116" s="371"/>
      <c r="E116" s="372"/>
    </row>
    <row r="117" spans="2:5" x14ac:dyDescent="0.25">
      <c r="B117" s="371"/>
      <c r="C117" s="371"/>
      <c r="D117" s="371"/>
      <c r="E117" s="372"/>
    </row>
    <row r="118" spans="2:5" x14ac:dyDescent="0.25">
      <c r="B118" s="371"/>
      <c r="C118" s="371"/>
      <c r="D118" s="371"/>
      <c r="E118" s="372"/>
    </row>
    <row r="119" spans="2:5" x14ac:dyDescent="0.25">
      <c r="B119" s="371"/>
      <c r="C119" s="371"/>
      <c r="D119" s="371"/>
      <c r="E119" s="372"/>
    </row>
    <row r="120" spans="2:5" x14ac:dyDescent="0.25">
      <c r="B120" s="371"/>
      <c r="C120" s="371"/>
      <c r="D120" s="371"/>
      <c r="E120" s="372"/>
    </row>
    <row r="121" spans="2:5" x14ac:dyDescent="0.25">
      <c r="B121" s="371"/>
      <c r="C121" s="371"/>
      <c r="D121" s="371"/>
      <c r="E121" s="372"/>
    </row>
    <row r="122" spans="2:5" x14ac:dyDescent="0.25">
      <c r="B122" s="371"/>
      <c r="C122" s="371"/>
      <c r="D122" s="371"/>
      <c r="E122" s="372"/>
    </row>
    <row r="123" spans="2:5" x14ac:dyDescent="0.25">
      <c r="B123" s="371"/>
      <c r="C123" s="371"/>
      <c r="D123" s="371"/>
      <c r="E123" s="372"/>
    </row>
    <row r="124" spans="2:5" x14ac:dyDescent="0.25">
      <c r="B124" s="371"/>
      <c r="C124" s="371"/>
      <c r="D124" s="371"/>
      <c r="E124" s="372"/>
    </row>
    <row r="125" spans="2:5" x14ac:dyDescent="0.25">
      <c r="B125" s="371"/>
      <c r="C125" s="371"/>
      <c r="D125" s="371"/>
      <c r="E125" s="372"/>
    </row>
    <row r="126" spans="2:5" x14ac:dyDescent="0.25">
      <c r="B126" s="371"/>
      <c r="C126" s="371"/>
      <c r="D126" s="371"/>
      <c r="E126" s="372"/>
    </row>
    <row r="127" spans="2:5" x14ac:dyDescent="0.25">
      <c r="B127" s="371"/>
      <c r="C127" s="371"/>
      <c r="D127" s="371"/>
      <c r="E127" s="372"/>
    </row>
    <row r="128" spans="2:5" x14ac:dyDescent="0.25">
      <c r="B128" s="371"/>
      <c r="C128" s="371"/>
      <c r="D128" s="371"/>
      <c r="E128" s="372"/>
    </row>
    <row r="129" spans="2:5" x14ac:dyDescent="0.25">
      <c r="B129" s="371"/>
      <c r="C129" s="371"/>
      <c r="D129" s="371"/>
      <c r="E129" s="372"/>
    </row>
    <row r="130" spans="2:5" x14ac:dyDescent="0.25">
      <c r="B130" s="371"/>
      <c r="C130" s="371"/>
      <c r="D130" s="371"/>
      <c r="E130" s="372"/>
    </row>
    <row r="131" spans="2:5" x14ac:dyDescent="0.25">
      <c r="B131" s="371"/>
      <c r="C131" s="371"/>
      <c r="D131" s="371"/>
      <c r="E131" s="372"/>
    </row>
    <row r="132" spans="2:5" x14ac:dyDescent="0.25">
      <c r="B132" s="371"/>
      <c r="C132" s="371"/>
      <c r="D132" s="371"/>
      <c r="E132" s="372"/>
    </row>
    <row r="133" spans="2:5" x14ac:dyDescent="0.25">
      <c r="B133" s="371"/>
      <c r="C133" s="371"/>
      <c r="D133" s="371"/>
      <c r="E133" s="372"/>
    </row>
    <row r="134" spans="2:5" x14ac:dyDescent="0.25">
      <c r="B134" s="371"/>
      <c r="C134" s="371"/>
      <c r="D134" s="371"/>
      <c r="E134" s="372"/>
    </row>
    <row r="135" spans="2:5" x14ac:dyDescent="0.25">
      <c r="B135" s="371"/>
      <c r="C135" s="371"/>
      <c r="D135" s="371"/>
      <c r="E135" s="372"/>
    </row>
    <row r="136" spans="2:5" x14ac:dyDescent="0.25">
      <c r="B136" s="371"/>
      <c r="C136" s="371"/>
      <c r="D136" s="371"/>
      <c r="E136" s="372"/>
    </row>
    <row r="137" spans="2:5" x14ac:dyDescent="0.25">
      <c r="B137" s="371"/>
      <c r="C137" s="371"/>
      <c r="D137" s="371"/>
      <c r="E137" s="372"/>
    </row>
    <row r="138" spans="2:5" x14ac:dyDescent="0.25">
      <c r="B138" s="371"/>
      <c r="C138" s="371"/>
      <c r="D138" s="371"/>
      <c r="E138" s="372"/>
    </row>
    <row r="139" spans="2:5" x14ac:dyDescent="0.25">
      <c r="B139" s="371"/>
      <c r="C139" s="371"/>
      <c r="D139" s="371"/>
      <c r="E139" s="372"/>
    </row>
    <row r="140" spans="2:5" x14ac:dyDescent="0.25">
      <c r="B140" s="371"/>
      <c r="C140" s="371"/>
      <c r="D140" s="371"/>
      <c r="E140" s="372"/>
    </row>
    <row r="141" spans="2:5" x14ac:dyDescent="0.25">
      <c r="B141" s="371"/>
      <c r="C141" s="371"/>
      <c r="D141" s="371"/>
      <c r="E141" s="372"/>
    </row>
    <row r="142" spans="2:5" x14ac:dyDescent="0.25">
      <c r="B142" s="371"/>
      <c r="C142" s="371"/>
      <c r="D142" s="371"/>
      <c r="E142" s="372"/>
    </row>
    <row r="143" spans="2:5" x14ac:dyDescent="0.25">
      <c r="B143" s="371"/>
      <c r="C143" s="371"/>
      <c r="D143" s="371"/>
      <c r="E143" s="372"/>
    </row>
    <row r="144" spans="2:5" x14ac:dyDescent="0.25">
      <c r="B144" s="371"/>
      <c r="C144" s="371"/>
      <c r="D144" s="371"/>
      <c r="E144" s="372"/>
    </row>
    <row r="145" spans="2:5" x14ac:dyDescent="0.25">
      <c r="B145" s="371"/>
      <c r="C145" s="371"/>
      <c r="D145" s="371"/>
      <c r="E145" s="372"/>
    </row>
    <row r="146" spans="2:5" x14ac:dyDescent="0.25">
      <c r="B146" s="371"/>
      <c r="C146" s="371"/>
      <c r="D146" s="371"/>
      <c r="E146" s="372"/>
    </row>
    <row r="147" spans="2:5" x14ac:dyDescent="0.25">
      <c r="B147" s="371"/>
      <c r="C147" s="371"/>
      <c r="D147" s="371"/>
      <c r="E147" s="372"/>
    </row>
    <row r="148" spans="2:5" x14ac:dyDescent="0.25">
      <c r="B148" s="371"/>
      <c r="C148" s="371"/>
      <c r="D148" s="371"/>
      <c r="E148" s="372"/>
    </row>
    <row r="149" spans="2:5" x14ac:dyDescent="0.25">
      <c r="B149" s="371"/>
      <c r="C149" s="371"/>
      <c r="D149" s="371"/>
      <c r="E149" s="372"/>
    </row>
    <row r="150" spans="2:5" x14ac:dyDescent="0.25">
      <c r="B150" s="371"/>
      <c r="C150" s="371"/>
      <c r="D150" s="371"/>
      <c r="E150" s="372"/>
    </row>
    <row r="151" spans="2:5" x14ac:dyDescent="0.25">
      <c r="B151" s="371"/>
      <c r="C151" s="371"/>
      <c r="D151" s="371"/>
      <c r="E151" s="372"/>
    </row>
    <row r="152" spans="2:5" x14ac:dyDescent="0.25">
      <c r="B152" s="371"/>
      <c r="C152" s="371"/>
      <c r="D152" s="371"/>
      <c r="E152" s="372"/>
    </row>
    <row r="153" spans="2:5" x14ac:dyDescent="0.25">
      <c r="B153" s="371"/>
      <c r="C153" s="371"/>
      <c r="D153" s="371"/>
      <c r="E153" s="372"/>
    </row>
    <row r="154" spans="2:5" x14ac:dyDescent="0.25">
      <c r="B154" s="371"/>
      <c r="C154" s="371"/>
      <c r="D154" s="371"/>
      <c r="E154" s="372"/>
    </row>
    <row r="155" spans="2:5" x14ac:dyDescent="0.25">
      <c r="B155" s="371"/>
      <c r="C155" s="371"/>
      <c r="D155" s="371"/>
      <c r="E155" s="372"/>
    </row>
    <row r="156" spans="2:5" x14ac:dyDescent="0.25">
      <c r="B156" s="371"/>
      <c r="C156" s="371"/>
      <c r="D156" s="371"/>
      <c r="E156" s="372"/>
    </row>
    <row r="157" spans="2:5" x14ac:dyDescent="0.25">
      <c r="B157" s="371"/>
      <c r="C157" s="371"/>
      <c r="D157" s="371"/>
      <c r="E157" s="372"/>
    </row>
    <row r="158" spans="2:5" x14ac:dyDescent="0.25">
      <c r="B158" s="371"/>
      <c r="C158" s="371"/>
      <c r="D158" s="371"/>
      <c r="E158" s="372"/>
    </row>
    <row r="159" spans="2:5" x14ac:dyDescent="0.25">
      <c r="B159" s="371"/>
      <c r="C159" s="371"/>
      <c r="D159" s="371"/>
      <c r="E159" s="372"/>
    </row>
    <row r="160" spans="2:5" x14ac:dyDescent="0.25">
      <c r="B160" s="371"/>
      <c r="C160" s="371"/>
      <c r="D160" s="371"/>
      <c r="E160" s="372"/>
    </row>
    <row r="161" spans="2:5" x14ac:dyDescent="0.25">
      <c r="B161" s="371"/>
      <c r="C161" s="371"/>
      <c r="D161" s="371"/>
      <c r="E161" s="372"/>
    </row>
    <row r="162" spans="2:5" x14ac:dyDescent="0.25">
      <c r="B162" s="371"/>
      <c r="C162" s="371"/>
      <c r="D162" s="371"/>
      <c r="E162" s="372"/>
    </row>
    <row r="163" spans="2:5" x14ac:dyDescent="0.25">
      <c r="B163" s="371"/>
      <c r="C163" s="371"/>
      <c r="D163" s="371"/>
      <c r="E163" s="372"/>
    </row>
    <row r="164" spans="2:5" x14ac:dyDescent="0.25">
      <c r="B164" s="371"/>
      <c r="C164" s="371"/>
      <c r="D164" s="371"/>
      <c r="E164" s="372"/>
    </row>
    <row r="165" spans="2:5" x14ac:dyDescent="0.25">
      <c r="B165" s="371"/>
      <c r="C165" s="371"/>
      <c r="D165" s="371"/>
      <c r="E165" s="372"/>
    </row>
    <row r="167" spans="2:5" ht="18.75" x14ac:dyDescent="0.3">
      <c r="B167" s="20" t="s">
        <v>206</v>
      </c>
      <c r="C167" s="23">
        <v>2024</v>
      </c>
    </row>
    <row r="168" spans="2:5" x14ac:dyDescent="0.25">
      <c r="C168" s="23">
        <v>2025</v>
      </c>
    </row>
  </sheetData>
  <sortState xmlns:xlrd2="http://schemas.microsoft.com/office/spreadsheetml/2017/richdata2" ref="B3:E165">
    <sortCondition ref="C3:C165"/>
  </sortState>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8</vt:i4>
      </vt:variant>
    </vt:vector>
  </HeadingPairs>
  <TitlesOfParts>
    <vt:vector size="8" baseType="lpstr">
      <vt:lpstr>DATI BOLLETTA</vt:lpstr>
      <vt:lpstr>UNITA E CONSUMI SOTTOUTENZE</vt:lpstr>
      <vt:lpstr>RIPARTIZIONE FINALE</vt:lpstr>
      <vt:lpstr>RIPARTIZ SOTTO-UTENZA_NOCONS</vt:lpstr>
      <vt:lpstr>RIPARTIZ SOTTO-UTENZA_dettagl</vt:lpstr>
      <vt:lpstr>Articolazione tariffaria</vt:lpstr>
      <vt:lpstr>DB Articolazione</vt:lpstr>
      <vt:lpstr>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Biagi Simona</dc:creator>
  <cp:lastModifiedBy>Gruppo Emanuela</cp:lastModifiedBy>
  <dcterms:created xsi:type="dcterms:W3CDTF">2015-06-05T18:17:20Z</dcterms:created>
  <dcterms:modified xsi:type="dcterms:W3CDTF">2025-01-13T12:39:01Z</dcterms:modified>
</cp:coreProperties>
</file>